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600" windowHeight="8010" tabRatio="862"/>
  </bookViews>
  <sheets>
    <sheet name="Summary" sheetId="7" r:id="rId1"/>
    <sheet name="Brampton_Miss_Oak_Burl" sheetId="1" r:id="rId2"/>
    <sheet name="Toronto Cent E" sheetId="2" r:id="rId3"/>
    <sheet name="Toronto Subs W" sheetId="3" r:id="rId4"/>
    <sheet name="Toronto Subs E" sheetId="4" r:id="rId5"/>
    <sheet name="Toronto 905 E" sheetId="5" r:id="rId6"/>
    <sheet name="Ottawa E" sheetId="6" r:id="rId7"/>
  </sheets>
  <calcPr calcId="145621"/>
</workbook>
</file>

<file path=xl/calcChain.xml><?xml version="1.0" encoding="utf-8"?>
<calcChain xmlns="http://schemas.openxmlformats.org/spreadsheetml/2006/main">
  <c r="G37" i="7" l="1"/>
  <c r="E25" i="7"/>
  <c r="AC25" i="6"/>
  <c r="AC28" i="6" s="1"/>
  <c r="AA25" i="6"/>
  <c r="AA28" i="6" s="1"/>
  <c r="Y25" i="6"/>
  <c r="Y28" i="6" s="1"/>
  <c r="V25" i="6"/>
  <c r="G25" i="7" s="1"/>
  <c r="T25" i="6"/>
  <c r="T28" i="6" s="1"/>
  <c r="R25" i="6"/>
  <c r="C25" i="7" s="1"/>
  <c r="E30" i="6"/>
  <c r="C30" i="6"/>
  <c r="M24" i="6"/>
  <c r="M27" i="6" s="1"/>
  <c r="K24" i="6"/>
  <c r="I24" i="6"/>
  <c r="I27" i="6" s="1"/>
  <c r="G24" i="6"/>
  <c r="E24" i="6"/>
  <c r="E27" i="6" s="1"/>
  <c r="C24" i="6"/>
  <c r="M17" i="6"/>
  <c r="K17" i="6"/>
  <c r="I17" i="6"/>
  <c r="G17" i="6"/>
  <c r="E17" i="6"/>
  <c r="C17" i="6"/>
  <c r="M8" i="6"/>
  <c r="K8" i="6"/>
  <c r="I8" i="6"/>
  <c r="G8" i="6"/>
  <c r="E8" i="6"/>
  <c r="C8" i="6"/>
  <c r="E45" i="5"/>
  <c r="AC40" i="5"/>
  <c r="AA40" i="5"/>
  <c r="Y40" i="5"/>
  <c r="V40" i="5"/>
  <c r="G24" i="7" s="1"/>
  <c r="T40" i="5"/>
  <c r="R40" i="5"/>
  <c r="C24" i="7" s="1"/>
  <c r="G45" i="5"/>
  <c r="E24" i="7" l="1"/>
  <c r="T43" i="5"/>
  <c r="Y43" i="5"/>
  <c r="AC43" i="5"/>
  <c r="R43" i="5"/>
  <c r="AA43" i="5"/>
  <c r="E35" i="6"/>
  <c r="E13" i="7"/>
  <c r="H13" i="7"/>
  <c r="V43" i="5"/>
  <c r="C27" i="6"/>
  <c r="G27" i="6"/>
  <c r="K27" i="6"/>
  <c r="R28" i="6"/>
  <c r="V28" i="6"/>
  <c r="C37" i="6"/>
  <c r="C13" i="7" l="1"/>
  <c r="O27" i="6"/>
  <c r="K28" i="6" s="1"/>
  <c r="G13" i="7"/>
  <c r="G35" i="6"/>
  <c r="G28" i="6"/>
  <c r="AC30" i="6" s="1"/>
  <c r="AC33" i="6" s="1"/>
  <c r="AC35" i="6" l="1"/>
  <c r="G40" i="6" s="1"/>
  <c r="N25" i="7"/>
  <c r="C28" i="6"/>
  <c r="Y30" i="6" s="1"/>
  <c r="G39" i="6"/>
  <c r="E28" i="6"/>
  <c r="AA30" i="6" s="1"/>
  <c r="AA33" i="6" s="1"/>
  <c r="E34" i="6"/>
  <c r="L37" i="7" s="1"/>
  <c r="I28" i="6"/>
  <c r="M28" i="6"/>
  <c r="E31" i="6"/>
  <c r="E37" i="7" s="1"/>
  <c r="G34" i="6"/>
  <c r="N37" i="7" s="1"/>
  <c r="C31" i="6"/>
  <c r="C45" i="5"/>
  <c r="C42" i="5"/>
  <c r="C11" i="7" s="1"/>
  <c r="C52" i="5"/>
  <c r="M39" i="5"/>
  <c r="M42" i="5" s="1"/>
  <c r="K39" i="5"/>
  <c r="K42" i="5" s="1"/>
  <c r="I39" i="5"/>
  <c r="I42" i="5" s="1"/>
  <c r="G39" i="5"/>
  <c r="E39" i="5"/>
  <c r="E42" i="5" s="1"/>
  <c r="C39" i="5"/>
  <c r="M32" i="5"/>
  <c r="K32" i="5"/>
  <c r="I32" i="5"/>
  <c r="G32" i="5"/>
  <c r="E32" i="5"/>
  <c r="C32" i="5"/>
  <c r="M24" i="5"/>
  <c r="K24" i="5"/>
  <c r="I24" i="5"/>
  <c r="G24" i="5"/>
  <c r="E24" i="5"/>
  <c r="C24" i="5"/>
  <c r="M17" i="5"/>
  <c r="K17" i="5"/>
  <c r="I17" i="5"/>
  <c r="G17" i="5"/>
  <c r="E17" i="5"/>
  <c r="C17" i="5"/>
  <c r="M8" i="5"/>
  <c r="K8" i="5"/>
  <c r="I8" i="5"/>
  <c r="G8" i="5"/>
  <c r="E8" i="5"/>
  <c r="C8" i="5"/>
  <c r="E23" i="7"/>
  <c r="C31" i="4"/>
  <c r="AC25" i="4"/>
  <c r="AA25" i="4"/>
  <c r="Y25" i="4"/>
  <c r="V25" i="4"/>
  <c r="G23" i="7" s="1"/>
  <c r="T25" i="4"/>
  <c r="R25" i="4"/>
  <c r="R29" i="4" s="1"/>
  <c r="M24" i="4"/>
  <c r="K24" i="4"/>
  <c r="I24" i="4"/>
  <c r="G24" i="4"/>
  <c r="E24" i="4"/>
  <c r="C24" i="4"/>
  <c r="M15" i="4"/>
  <c r="K15" i="4"/>
  <c r="I15" i="4"/>
  <c r="G15" i="4"/>
  <c r="E15" i="4"/>
  <c r="C15" i="4"/>
  <c r="M8" i="4"/>
  <c r="I8" i="4"/>
  <c r="G8" i="4"/>
  <c r="E8" i="4"/>
  <c r="C8" i="4"/>
  <c r="E11" i="7" l="1"/>
  <c r="E50" i="5"/>
  <c r="H11" i="7"/>
  <c r="C23" i="7"/>
  <c r="G42" i="5"/>
  <c r="C37" i="7"/>
  <c r="A31" i="6"/>
  <c r="H37" i="7" s="1"/>
  <c r="AA35" i="6"/>
  <c r="L25" i="7"/>
  <c r="Y33" i="6"/>
  <c r="I33" i="6"/>
  <c r="M33" i="6"/>
  <c r="K33" i="6"/>
  <c r="C33" i="6"/>
  <c r="C50" i="5"/>
  <c r="C28" i="4"/>
  <c r="G28" i="4"/>
  <c r="K28" i="4"/>
  <c r="T29" i="4"/>
  <c r="Y29" i="4"/>
  <c r="AC29" i="4"/>
  <c r="E28" i="4"/>
  <c r="I28" i="4"/>
  <c r="M28" i="4"/>
  <c r="V29" i="4"/>
  <c r="AA29" i="4"/>
  <c r="C38" i="4"/>
  <c r="J13" i="7"/>
  <c r="E22" i="7"/>
  <c r="V27" i="3"/>
  <c r="G22" i="7" s="1"/>
  <c r="T27" i="3"/>
  <c r="T30" i="3" s="1"/>
  <c r="R27" i="3"/>
  <c r="C22" i="7" s="1"/>
  <c r="AC27" i="3"/>
  <c r="AC30" i="3" s="1"/>
  <c r="AA27" i="3"/>
  <c r="AA30" i="3" s="1"/>
  <c r="Y27" i="3"/>
  <c r="Y30" i="3" s="1"/>
  <c r="C32" i="3"/>
  <c r="M26" i="3"/>
  <c r="M29" i="3" s="1"/>
  <c r="K26" i="3"/>
  <c r="K29" i="3" s="1"/>
  <c r="I26" i="3"/>
  <c r="I29" i="3" s="1"/>
  <c r="G26" i="3"/>
  <c r="G29" i="3" s="1"/>
  <c r="E26" i="3"/>
  <c r="E29" i="3" s="1"/>
  <c r="C26" i="3"/>
  <c r="C29" i="3" s="1"/>
  <c r="O19" i="3"/>
  <c r="O29" i="3" s="1"/>
  <c r="M19" i="3"/>
  <c r="K19" i="3"/>
  <c r="I19" i="3"/>
  <c r="G19" i="3"/>
  <c r="E19" i="3"/>
  <c r="C19" i="3"/>
  <c r="O12" i="3"/>
  <c r="M12" i="3"/>
  <c r="K12" i="3"/>
  <c r="I12" i="3"/>
  <c r="G12" i="3"/>
  <c r="E12" i="3"/>
  <c r="C12" i="3"/>
  <c r="E33" i="7"/>
  <c r="A33" i="7"/>
  <c r="A34" i="7"/>
  <c r="A35" i="7"/>
  <c r="A36" i="7"/>
  <c r="A37" i="7"/>
  <c r="A32" i="7"/>
  <c r="AC60" i="2"/>
  <c r="AC63" i="2" s="1"/>
  <c r="AA60" i="2"/>
  <c r="AA63" i="2" s="1"/>
  <c r="Y60" i="2"/>
  <c r="Y63" i="2" s="1"/>
  <c r="V60" i="2"/>
  <c r="G21" i="7" s="1"/>
  <c r="T60" i="2"/>
  <c r="E21" i="7" s="1"/>
  <c r="R60" i="2"/>
  <c r="R63" i="2" s="1"/>
  <c r="G65" i="2"/>
  <c r="C65" i="2"/>
  <c r="O59" i="2"/>
  <c r="O62" i="2" s="1"/>
  <c r="M59" i="2"/>
  <c r="K59" i="2"/>
  <c r="K62" i="2" s="1"/>
  <c r="I59" i="2"/>
  <c r="G59" i="2"/>
  <c r="G62" i="2" s="1"/>
  <c r="E59" i="2"/>
  <c r="C59" i="2"/>
  <c r="C62" i="2" s="1"/>
  <c r="O46" i="2"/>
  <c r="M46" i="2"/>
  <c r="M62" i="2" s="1"/>
  <c r="K46" i="2"/>
  <c r="I46" i="2"/>
  <c r="I62" i="2" s="1"/>
  <c r="G46" i="2"/>
  <c r="E46" i="2"/>
  <c r="E62" i="2" s="1"/>
  <c r="C46" i="2"/>
  <c r="O29" i="2"/>
  <c r="M29" i="2"/>
  <c r="K29" i="2"/>
  <c r="I29" i="2"/>
  <c r="G29" i="2"/>
  <c r="E29" i="2"/>
  <c r="C29" i="2"/>
  <c r="O20" i="2"/>
  <c r="M20" i="2"/>
  <c r="K20" i="2"/>
  <c r="I20" i="2"/>
  <c r="G20" i="2"/>
  <c r="E20" i="2"/>
  <c r="C20" i="2"/>
  <c r="O8" i="2"/>
  <c r="M8" i="2"/>
  <c r="K8" i="2"/>
  <c r="I8" i="2"/>
  <c r="G8" i="2"/>
  <c r="E8" i="2"/>
  <c r="C8" i="2"/>
  <c r="E32" i="7"/>
  <c r="C20" i="7"/>
  <c r="G50" i="1"/>
  <c r="C50" i="1"/>
  <c r="AC45" i="1"/>
  <c r="AC48" i="1" s="1"/>
  <c r="AA45" i="1"/>
  <c r="Y45" i="1"/>
  <c r="Y48" i="1" s="1"/>
  <c r="V45" i="1"/>
  <c r="G20" i="7" s="1"/>
  <c r="T45" i="1"/>
  <c r="T48" i="1" s="1"/>
  <c r="R45" i="1"/>
  <c r="C57" i="1" s="1"/>
  <c r="M44" i="1"/>
  <c r="M47" i="1" s="1"/>
  <c r="K44" i="1"/>
  <c r="K47" i="1" s="1"/>
  <c r="I44" i="1"/>
  <c r="I47" i="1" s="1"/>
  <c r="H3" i="7" s="1"/>
  <c r="G44" i="1"/>
  <c r="G47" i="1" s="1"/>
  <c r="G3" i="7" s="1"/>
  <c r="E44" i="1"/>
  <c r="C44" i="1"/>
  <c r="M34" i="1"/>
  <c r="K34" i="1"/>
  <c r="I34" i="1"/>
  <c r="G34" i="1"/>
  <c r="E34" i="1"/>
  <c r="C34" i="1"/>
  <c r="M25" i="1"/>
  <c r="K25" i="1"/>
  <c r="I25" i="1"/>
  <c r="G25" i="1"/>
  <c r="E25" i="1"/>
  <c r="C25" i="1"/>
  <c r="M17" i="1"/>
  <c r="K17" i="1"/>
  <c r="I17" i="1"/>
  <c r="G17" i="1"/>
  <c r="E17" i="1"/>
  <c r="C17" i="1"/>
  <c r="M8" i="1"/>
  <c r="K8" i="1"/>
  <c r="I8" i="1"/>
  <c r="G8" i="1"/>
  <c r="E8" i="1"/>
  <c r="C8" i="1"/>
  <c r="E37" i="3" l="1"/>
  <c r="E7" i="7"/>
  <c r="E5" i="7"/>
  <c r="H5" i="7"/>
  <c r="H15" i="7" s="1"/>
  <c r="C5" i="7"/>
  <c r="Q62" i="2"/>
  <c r="C66" i="2" s="1"/>
  <c r="C33" i="7" s="1"/>
  <c r="G5" i="7"/>
  <c r="G70" i="2"/>
  <c r="K63" i="2"/>
  <c r="G66" i="2"/>
  <c r="C7" i="7"/>
  <c r="Q29" i="3"/>
  <c r="C30" i="3" s="1"/>
  <c r="Y32" i="3" s="1"/>
  <c r="G7" i="7"/>
  <c r="G37" i="3"/>
  <c r="K30" i="3"/>
  <c r="H7" i="7"/>
  <c r="I30" i="3"/>
  <c r="R48" i="1"/>
  <c r="AA48" i="1"/>
  <c r="V63" i="2"/>
  <c r="C21" i="7"/>
  <c r="R30" i="3"/>
  <c r="V30" i="3"/>
  <c r="C39" i="3"/>
  <c r="C72" i="2"/>
  <c r="E9" i="7"/>
  <c r="E36" i="4"/>
  <c r="O28" i="4"/>
  <c r="C9" i="7"/>
  <c r="J9" i="7" s="1"/>
  <c r="H10" i="7" s="1"/>
  <c r="K35" i="6"/>
  <c r="K34" i="6"/>
  <c r="I35" i="6"/>
  <c r="I34" i="6"/>
  <c r="G11" i="7"/>
  <c r="J11" i="7" s="1"/>
  <c r="C12" i="7" s="1"/>
  <c r="G50" i="5"/>
  <c r="E47" i="1"/>
  <c r="E3" i="7" s="1"/>
  <c r="V48" i="1"/>
  <c r="E20" i="7"/>
  <c r="C47" i="1"/>
  <c r="T63" i="2"/>
  <c r="H9" i="7"/>
  <c r="G9" i="7"/>
  <c r="G36" i="4"/>
  <c r="O42" i="5"/>
  <c r="O33" i="6"/>
  <c r="C34" i="6"/>
  <c r="C35" i="6"/>
  <c r="M35" i="6"/>
  <c r="M34" i="6"/>
  <c r="Y35" i="6"/>
  <c r="J25" i="7"/>
  <c r="E40" i="6"/>
  <c r="E39" i="6"/>
  <c r="C14" i="7"/>
  <c r="E14" i="7"/>
  <c r="G14" i="7"/>
  <c r="H14" i="7"/>
  <c r="E10" i="7"/>
  <c r="E12" i="7"/>
  <c r="H12" i="7"/>
  <c r="C43" i="5"/>
  <c r="Y45" i="5" s="1"/>
  <c r="C46" i="5"/>
  <c r="M43" i="5"/>
  <c r="E43" i="5"/>
  <c r="AA45" i="5" s="1"/>
  <c r="AA48" i="5" s="1"/>
  <c r="K43" i="5"/>
  <c r="I43" i="5"/>
  <c r="M29" i="4"/>
  <c r="K29" i="4"/>
  <c r="E29" i="4"/>
  <c r="AA31" i="4" s="1"/>
  <c r="AA34" i="4" s="1"/>
  <c r="G29" i="4"/>
  <c r="AC31" i="4" s="1"/>
  <c r="AC34" i="4" s="1"/>
  <c r="C29" i="4"/>
  <c r="Y31" i="4" s="1"/>
  <c r="Y34" i="4" s="1"/>
  <c r="E32" i="4"/>
  <c r="E35" i="7" s="1"/>
  <c r="G32" i="4"/>
  <c r="G35" i="7" s="1"/>
  <c r="C32" i="4"/>
  <c r="C35" i="7" s="1"/>
  <c r="I29" i="4"/>
  <c r="G15" i="7"/>
  <c r="E15" i="7"/>
  <c r="E27" i="7"/>
  <c r="C27" i="7"/>
  <c r="G27" i="7"/>
  <c r="G69" i="2"/>
  <c r="C70" i="2"/>
  <c r="E70" i="2"/>
  <c r="Y35" i="3" l="1"/>
  <c r="AC36" i="4"/>
  <c r="G41" i="4" s="1"/>
  <c r="N23" i="7"/>
  <c r="C36" i="7"/>
  <c r="N33" i="7"/>
  <c r="Y36" i="4"/>
  <c r="C41" i="4" s="1"/>
  <c r="J23" i="7"/>
  <c r="AA36" i="4"/>
  <c r="E41" i="4" s="1"/>
  <c r="Q41" i="4" s="1"/>
  <c r="L23" i="7"/>
  <c r="Y48" i="5"/>
  <c r="G12" i="7"/>
  <c r="C10" i="7"/>
  <c r="G10" i="7"/>
  <c r="C40" i="6"/>
  <c r="C39" i="6"/>
  <c r="O39" i="6" s="1"/>
  <c r="O34" i="6"/>
  <c r="J37" i="7"/>
  <c r="A34" i="6"/>
  <c r="O37" i="7" s="1"/>
  <c r="G49" i="5"/>
  <c r="N36" i="7" s="1"/>
  <c r="E49" i="5"/>
  <c r="L36" i="7" s="1"/>
  <c r="C49" i="5"/>
  <c r="E46" i="5"/>
  <c r="E36" i="7" s="1"/>
  <c r="G46" i="5"/>
  <c r="G36" i="7" s="1"/>
  <c r="G43" i="5"/>
  <c r="AC45" i="5" s="1"/>
  <c r="AC48" i="5" s="1"/>
  <c r="C3" i="7"/>
  <c r="C15" i="7" s="1"/>
  <c r="O47" i="1"/>
  <c r="C34" i="4"/>
  <c r="E40" i="4"/>
  <c r="G40" i="4"/>
  <c r="C40" i="4"/>
  <c r="G35" i="4"/>
  <c r="N35" i="7" s="1"/>
  <c r="E35" i="4"/>
  <c r="L35" i="7" s="1"/>
  <c r="M34" i="4"/>
  <c r="G30" i="3"/>
  <c r="AC32" i="3" s="1"/>
  <c r="AC35" i="3" s="1"/>
  <c r="O63" i="2"/>
  <c r="G63" i="2"/>
  <c r="AC65" i="2" s="1"/>
  <c r="AC68" i="2" s="1"/>
  <c r="C63" i="2"/>
  <c r="Y65" i="2" s="1"/>
  <c r="M63" i="2"/>
  <c r="E63" i="2"/>
  <c r="AA65" i="2" s="1"/>
  <c r="AA68" i="2" s="1"/>
  <c r="L24" i="7"/>
  <c r="AA50" i="5"/>
  <c r="E55" i="5" s="1"/>
  <c r="I34" i="4"/>
  <c r="K34" i="4"/>
  <c r="E33" i="3"/>
  <c r="E34" i="7" s="1"/>
  <c r="J7" i="7"/>
  <c r="H8" i="7" s="1"/>
  <c r="G36" i="3"/>
  <c r="N34" i="7" s="1"/>
  <c r="E36" i="3"/>
  <c r="L34" i="7" s="1"/>
  <c r="G33" i="3"/>
  <c r="G34" i="7" s="1"/>
  <c r="C33" i="3"/>
  <c r="A66" i="2"/>
  <c r="H33" i="7" s="1"/>
  <c r="G33" i="7"/>
  <c r="J5" i="7"/>
  <c r="G6" i="7" s="1"/>
  <c r="C69" i="2"/>
  <c r="J33" i="7" s="1"/>
  <c r="E69" i="2"/>
  <c r="L33" i="7" s="1"/>
  <c r="I63" i="2"/>
  <c r="M30" i="3"/>
  <c r="E30" i="3"/>
  <c r="AA32" i="3" s="1"/>
  <c r="AA35" i="3" s="1"/>
  <c r="O30" i="3"/>
  <c r="C55" i="1"/>
  <c r="A32" i="4"/>
  <c r="H35" i="7" s="1"/>
  <c r="E28" i="7"/>
  <c r="C28" i="7"/>
  <c r="G28" i="7"/>
  <c r="C54" i="1"/>
  <c r="J32" i="7" s="1"/>
  <c r="C6" i="7" l="1"/>
  <c r="K35" i="4"/>
  <c r="K36" i="4"/>
  <c r="E8" i="7"/>
  <c r="G8" i="7"/>
  <c r="M36" i="4"/>
  <c r="M35" i="4"/>
  <c r="O34" i="4"/>
  <c r="C35" i="4"/>
  <c r="C36" i="4"/>
  <c r="J36" i="7"/>
  <c r="A49" i="5"/>
  <c r="O36" i="7" s="1"/>
  <c r="A40" i="6"/>
  <c r="O40" i="6"/>
  <c r="M48" i="5"/>
  <c r="I48" i="5"/>
  <c r="I35" i="3"/>
  <c r="M35" i="3"/>
  <c r="C35" i="3"/>
  <c r="AA37" i="3"/>
  <c r="L22" i="7"/>
  <c r="E6" i="7"/>
  <c r="H6" i="7"/>
  <c r="C34" i="7"/>
  <c r="A33" i="3"/>
  <c r="H34" i="7" s="1"/>
  <c r="I35" i="4"/>
  <c r="I36" i="4"/>
  <c r="L21" i="7"/>
  <c r="AA70" i="2"/>
  <c r="Y68" i="2"/>
  <c r="O68" i="2"/>
  <c r="K68" i="2"/>
  <c r="M68" i="2"/>
  <c r="N21" i="7"/>
  <c r="AC70" i="2"/>
  <c r="C8" i="7"/>
  <c r="AC37" i="3"/>
  <c r="N22" i="7"/>
  <c r="Q40" i="4"/>
  <c r="J3" i="7"/>
  <c r="K48" i="1"/>
  <c r="M48" i="1"/>
  <c r="C48" i="1"/>
  <c r="Y50" i="1" s="1"/>
  <c r="G48" i="1"/>
  <c r="AC50" i="1" s="1"/>
  <c r="AC53" i="1" s="1"/>
  <c r="I48" i="1"/>
  <c r="G51" i="1"/>
  <c r="G32" i="7" s="1"/>
  <c r="C51" i="1"/>
  <c r="E48" i="1"/>
  <c r="AA50" i="1" s="1"/>
  <c r="AC50" i="5"/>
  <c r="N24" i="7"/>
  <c r="E54" i="5"/>
  <c r="K48" i="5"/>
  <c r="Y50" i="5"/>
  <c r="J24" i="7"/>
  <c r="A41" i="4"/>
  <c r="A69" i="2"/>
  <c r="O33" i="7" s="1"/>
  <c r="A46" i="5"/>
  <c r="H36" i="7" s="1"/>
  <c r="K35" i="3"/>
  <c r="O35" i="3"/>
  <c r="Y37" i="3"/>
  <c r="J22" i="7"/>
  <c r="E55" i="1"/>
  <c r="E54" i="1"/>
  <c r="L32" i="7" s="1"/>
  <c r="G55" i="1"/>
  <c r="G54" i="1"/>
  <c r="N32" i="7" s="1"/>
  <c r="K49" i="5" l="1"/>
  <c r="K50" i="5"/>
  <c r="I53" i="1"/>
  <c r="AA53" i="1"/>
  <c r="N20" i="7"/>
  <c r="N27" i="7" s="1"/>
  <c r="AC55" i="1"/>
  <c r="G42" i="3"/>
  <c r="G41" i="3"/>
  <c r="G74" i="2"/>
  <c r="G75" i="2"/>
  <c r="M70" i="2"/>
  <c r="M69" i="2"/>
  <c r="O70" i="2"/>
  <c r="O69" i="2"/>
  <c r="E74" i="2"/>
  <c r="E75" i="2"/>
  <c r="C36" i="3"/>
  <c r="C37" i="3"/>
  <c r="Q35" i="3"/>
  <c r="I37" i="3"/>
  <c r="I36" i="3"/>
  <c r="O37" i="3"/>
  <c r="O36" i="3"/>
  <c r="C55" i="5"/>
  <c r="C54" i="5"/>
  <c r="G55" i="5"/>
  <c r="G54" i="5"/>
  <c r="C32" i="7"/>
  <c r="A51" i="1"/>
  <c r="H32" i="7" s="1"/>
  <c r="Y53" i="1"/>
  <c r="M53" i="1"/>
  <c r="K53" i="1"/>
  <c r="H4" i="7"/>
  <c r="J15" i="7"/>
  <c r="E4" i="7"/>
  <c r="G4" i="7"/>
  <c r="C4" i="7"/>
  <c r="K70" i="2"/>
  <c r="Q68" i="2"/>
  <c r="Q69" i="2" s="1"/>
  <c r="K69" i="2"/>
  <c r="J21" i="7"/>
  <c r="Y70" i="2"/>
  <c r="E42" i="3"/>
  <c r="E41" i="3"/>
  <c r="M37" i="3"/>
  <c r="M36" i="3"/>
  <c r="I49" i="5"/>
  <c r="O48" i="5"/>
  <c r="I50" i="5"/>
  <c r="O35" i="4"/>
  <c r="J35" i="7"/>
  <c r="A35" i="4"/>
  <c r="O35" i="7" s="1"/>
  <c r="C42" i="3"/>
  <c r="C41" i="3"/>
  <c r="Q41" i="3" s="1"/>
  <c r="K37" i="3"/>
  <c r="K36" i="3"/>
  <c r="M50" i="5"/>
  <c r="M49" i="5"/>
  <c r="A54" i="1"/>
  <c r="O32" i="7" s="1"/>
  <c r="Q42" i="3" l="1"/>
  <c r="A42" i="3"/>
  <c r="C75" i="2"/>
  <c r="Q75" i="2" s="1"/>
  <c r="C74" i="2"/>
  <c r="Q74" i="2" s="1"/>
  <c r="H16" i="7"/>
  <c r="E16" i="7"/>
  <c r="G16" i="7"/>
  <c r="C16" i="7"/>
  <c r="K55" i="1"/>
  <c r="K54" i="1"/>
  <c r="J20" i="7"/>
  <c r="J27" i="7" s="1"/>
  <c r="J28" i="7" s="1"/>
  <c r="Y55" i="1"/>
  <c r="A55" i="5"/>
  <c r="O55" i="5"/>
  <c r="A75" i="2"/>
  <c r="G60" i="1"/>
  <c r="G59" i="1"/>
  <c r="L20" i="7"/>
  <c r="L27" i="7" s="1"/>
  <c r="AA55" i="1"/>
  <c r="O49" i="5"/>
  <c r="M55" i="1"/>
  <c r="M54" i="1"/>
  <c r="O54" i="5"/>
  <c r="J34" i="7"/>
  <c r="Q36" i="3"/>
  <c r="A36" i="3"/>
  <c r="O34" i="7" s="1"/>
  <c r="I54" i="1"/>
  <c r="I55" i="1"/>
  <c r="O53" i="1"/>
  <c r="O54" i="1" s="1"/>
  <c r="E60" i="1" l="1"/>
  <c r="E59" i="1"/>
  <c r="N28" i="7"/>
  <c r="L28" i="7"/>
  <c r="C60" i="1"/>
  <c r="C59" i="1"/>
  <c r="A60" i="1" l="1"/>
  <c r="O60" i="1"/>
  <c r="O59" i="1"/>
</calcChain>
</file>

<file path=xl/sharedStrings.xml><?xml version="1.0" encoding="utf-8"?>
<sst xmlns="http://schemas.openxmlformats.org/spreadsheetml/2006/main" count="609" uniqueCount="382">
  <si>
    <t>Oakville</t>
  </si>
  <si>
    <t>Kevin Flynn</t>
  </si>
  <si>
    <t>Larry Scott</t>
  </si>
  <si>
    <t>Che Marville</t>
  </si>
  <si>
    <t>Andrew Chlobowski</t>
  </si>
  <si>
    <t>David Clement</t>
  </si>
  <si>
    <t>Silvio Ursomarzo (Freedom)</t>
  </si>
  <si>
    <t>Burlington</t>
  </si>
  <si>
    <t>Eleanor McMahon</t>
  </si>
  <si>
    <t>Jane McKenna</t>
  </si>
  <si>
    <t>Jan Mowbray</t>
  </si>
  <si>
    <t>Meredith Cross</t>
  </si>
  <si>
    <t>Charles Zach</t>
  </si>
  <si>
    <t>Andrew Brannan (Freedom)</t>
  </si>
  <si>
    <t>Electoral district</t>
  </si>
  <si>
    <t>Candidates</t>
  </si>
  <si>
    <t>Incumbent</t>
  </si>
  <si>
    <t>Liberal</t>
  </si>
  <si>
    <t>PC</t>
  </si>
  <si>
    <t>NDP</t>
  </si>
  <si>
    <t>Green</t>
  </si>
  <si>
    <t>Libertarian</t>
  </si>
  <si>
    <t>Other</t>
  </si>
  <si>
    <t>Mississauga—Erindale</t>
  </si>
  <si>
    <t>Harinder Takhar</t>
  </si>
  <si>
    <t>Jeff White</t>
  </si>
  <si>
    <t>Michelle Bilek</t>
  </si>
  <si>
    <t>Vivek Gupta</t>
  </si>
  <si>
    <t>Chris Jewell</t>
  </si>
  <si>
    <t>Nabila Kiyani (FamilyCoalition),</t>
  </si>
  <si>
    <t>Greg Vezina (NOTA)</t>
  </si>
  <si>
    <t>Mississauga—Streetsville</t>
  </si>
  <si>
    <t>Bob Delaney</t>
  </si>
  <si>
    <t>Nina Tangri</t>
  </si>
  <si>
    <t>Anju Sikka</t>
  </si>
  <si>
    <t>Scott Warner</t>
  </si>
  <si>
    <t>Dave Walach</t>
  </si>
  <si>
    <t>Alexander Vezina (NOTA)</t>
  </si>
  <si>
    <t>Mississauga East—</t>
  </si>
  <si>
    <t>Dipika Damerla</t>
  </si>
  <si>
    <t>Zoran Churchin</t>
  </si>
  <si>
    <t>Fayaz Karim</t>
  </si>
  <si>
    <t>Linh Nguyen</t>
  </si>
  <si>
    <t>Levko Iwanusiw</t>
  </si>
  <si>
    <t>Dolly Catena (Equal Parenting)</t>
  </si>
  <si>
    <t>Cooksville</t>
  </si>
  <si>
    <t>Mississauga South</t>
  </si>
  <si>
    <t>Charles Sousa</t>
  </si>
  <si>
    <t>Effie Triantafilopoulos</t>
  </si>
  <si>
    <t>Boris Rosolak</t>
  </si>
  <si>
    <t>Lloyd Jones</t>
  </si>
  <si>
    <t>James Judson</t>
  </si>
  <si>
    <t>Andrew Weber (NOTA)</t>
  </si>
  <si>
    <t>Brampton—Springdale</t>
  </si>
  <si>
    <t>Harinder Malhi</t>
  </si>
  <si>
    <t>Pam Hundal</t>
  </si>
  <si>
    <t>Gurpreet Dhillon</t>
  </si>
  <si>
    <t>Laila Zarrabi Yan</t>
  </si>
  <si>
    <t>Elizabeth Hill (Communist)</t>
  </si>
  <si>
    <t>Vacant</t>
  </si>
  <si>
    <t>Brampton West</t>
  </si>
  <si>
    <t>Vic Dhillon</t>
  </si>
  <si>
    <t>Randeep Sandhu</t>
  </si>
  <si>
    <t>Gugni Gill Panaich</t>
  </si>
  <si>
    <t>Sayyeda Ebrahim</t>
  </si>
  <si>
    <t>Luis Chacin</t>
  </si>
  <si>
    <t>Ted Harlson (Freedom),</t>
  </si>
  <si>
    <t>Dan Sullivan (FamilyCoalition)</t>
  </si>
  <si>
    <t>Mississauga—</t>
  </si>
  <si>
    <t>Amrit Mangat</t>
  </si>
  <si>
    <t>Amarjeet Gill</t>
  </si>
  <si>
    <t>Kevin Troake</t>
  </si>
  <si>
    <t>Kathy Acheson</t>
  </si>
  <si>
    <t>Richard Levesque</t>
  </si>
  <si>
    <t>Robert Alilovic (Independent),</t>
  </si>
  <si>
    <t>Brampton South</t>
  </si>
  <si>
    <t>Kathleen Vezina (NOTA)</t>
  </si>
  <si>
    <t>Bramalea—Gore—</t>
  </si>
  <si>
    <t>Kuldip Kular</t>
  </si>
  <si>
    <t>Harjit Jaswal</t>
  </si>
  <si>
    <t>Jagmeet Singh</t>
  </si>
  <si>
    <t>Pauline Thornham</t>
  </si>
  <si>
    <t>Malton</t>
  </si>
  <si>
    <t>York South—Weston</t>
  </si>
  <si>
    <t>Laura Albanese</t>
  </si>
  <si>
    <t>Andrew Ffrench</t>
  </si>
  <si>
    <t>Paul Ferreira</t>
  </si>
  <si>
    <t>Jessica Higgins</t>
  </si>
  <si>
    <t>Eric Compton</t>
  </si>
  <si>
    <t>Abi Issa (Independent)</t>
  </si>
  <si>
    <t>Parkdale—High Park</t>
  </si>
  <si>
    <t>Nancy Leblanc</t>
  </si>
  <si>
    <t>Jamie Ellerton</t>
  </si>
  <si>
    <t>Cheri DiNovo</t>
  </si>
  <si>
    <t>Tim Rudkins</t>
  </si>
  <si>
    <t>Redmond Weissenberger</t>
  </si>
  <si>
    <t>Melanie Motz</t>
  </si>
  <si>
    <t>Matthew Vezina (NOTA)</t>
  </si>
  <si>
    <t>Eglinton—Lawrence</t>
  </si>
  <si>
    <t>Michael Colle</t>
  </si>
  <si>
    <t>Robin Martin</t>
  </si>
  <si>
    <t>Thomas Gallezot</t>
  </si>
  <si>
    <t>Lucas McCann</t>
  </si>
  <si>
    <t>Michael Bone</t>
  </si>
  <si>
    <t>Erwin Sniedzins (Independent)</t>
  </si>
  <si>
    <t>Don Valley West</t>
  </si>
  <si>
    <t>Kathleen Wynne</t>
  </si>
  <si>
    <t>David Porter</t>
  </si>
  <si>
    <t>Khalid Ahmed</t>
  </si>
  <si>
    <t>Louis Fliss</t>
  </si>
  <si>
    <t>Patrick Boyd (Libertarian),</t>
  </si>
  <si>
    <t>Tracy Curley</t>
  </si>
  <si>
    <t>Dimitrios Kabitsis (Communist),</t>
  </si>
  <si>
    <t>Brock Burrows (Independent),</t>
  </si>
  <si>
    <t>Rosemary Waigh (Vegan Environ.)</t>
  </si>
  <si>
    <t>Davenport</t>
  </si>
  <si>
    <t>Cristina Martins</t>
  </si>
  <si>
    <t>Lan Daniel</t>
  </si>
  <si>
    <t>Jonah Schein</t>
  </si>
  <si>
    <t>Daniel Stein</t>
  </si>
  <si>
    <t>Nunzio Venuto</t>
  </si>
  <si>
    <t>Franz Cauchi</t>
  </si>
  <si>
    <t>Mariam Ahmad (Communist),</t>
  </si>
  <si>
    <t>Troy Young (People's)</t>
  </si>
  <si>
    <t>St. Paul's</t>
  </si>
  <si>
    <t>Eric Hoskins</t>
  </si>
  <si>
    <t>Justine Deluce</t>
  </si>
  <si>
    <t>Luke Savage</t>
  </si>
  <si>
    <t>Josh Rachlis</t>
  </si>
  <si>
    <t>John Kittredge</t>
  </si>
  <si>
    <t>Mike Rita</t>
  </si>
  <si>
    <t>Toronto Centre</t>
  </si>
  <si>
    <t>Glen Murray</t>
  </si>
  <si>
    <t>Martin Abell</t>
  </si>
  <si>
    <t>Kate Sellar</t>
  </si>
  <si>
    <t>Mark Daye</t>
  </si>
  <si>
    <t>Judi Falardeau</t>
  </si>
  <si>
    <t>Chris Goodwin</t>
  </si>
  <si>
    <t>Lada Alekseychuk (Special Needs),</t>
  </si>
  <si>
    <t>Drew Garvie (Communist),</t>
  </si>
  <si>
    <t>Robin Nurse (People's),</t>
  </si>
  <si>
    <t>Harvey Rotenberg (Vegan Environ.),</t>
  </si>
  <si>
    <r>
      <t>Bahman Yazdanfar</t>
    </r>
    <r>
      <rPr>
        <sz val="11"/>
        <color theme="1"/>
        <rFont val="Calibri"/>
        <family val="2"/>
        <scheme val="minor"/>
      </rPr>
      <t xml:space="preserve"> (Cdns' Choice)</t>
    </r>
  </si>
  <si>
    <t>Trinity—Spadina</t>
  </si>
  <si>
    <t>Han Dong</t>
  </si>
  <si>
    <t>Roberta Scott</t>
  </si>
  <si>
    <t>Rosario Marchese</t>
  </si>
  <si>
    <t>Tim Grant</t>
  </si>
  <si>
    <t>Andrew Echevarria</t>
  </si>
  <si>
    <r>
      <t>Paul Figueiras</t>
    </r>
    <r>
      <rPr>
        <sz val="11"/>
        <color theme="1"/>
        <rFont val="Calibri"/>
        <family val="2"/>
        <scheme val="minor"/>
      </rPr>
      <t xml:space="preserve"> (Vegan Environ.),</t>
    </r>
  </si>
  <si>
    <t>Dan King (Special Needs)</t>
  </si>
  <si>
    <t>Beaches—East York</t>
  </si>
  <si>
    <t>Arthur Potts</t>
  </si>
  <si>
    <t>Nicolas Johnson</t>
  </si>
  <si>
    <t>Michael Prue</t>
  </si>
  <si>
    <t>Debra Scott</t>
  </si>
  <si>
    <t>Alex Lindsay</t>
  </si>
  <si>
    <t>Naomi Poley-Fisher</t>
  </si>
  <si>
    <t>Toronto—Danforth</t>
  </si>
  <si>
    <t>Rob Newman</t>
  </si>
  <si>
    <t>Naomi Solomon</t>
  </si>
  <si>
    <t>Peter Tabuns</t>
  </si>
  <si>
    <t>Rachel Power</t>
  </si>
  <si>
    <t>Thomas Armstrong</t>
  </si>
  <si>
    <t>Tristan Parlette</t>
  </si>
  <si>
    <t>Elizabeth Rowley (Communist),</t>
  </si>
  <si>
    <t>Ali Azaroghli (People's),</t>
  </si>
  <si>
    <t>Simon Luisi (Vegan Environ.),</t>
  </si>
  <si>
    <t>John Richardson (Cdns' Choice)</t>
  </si>
  <si>
    <t>Etobicoke—Lakeshore</t>
  </si>
  <si>
    <t>Peter Milczyn</t>
  </si>
  <si>
    <t>Doug Holyday</t>
  </si>
  <si>
    <t>P. C. Choo</t>
  </si>
  <si>
    <t>Angela Salewsky</t>
  </si>
  <si>
    <t>Mark Wrzesniewski</t>
  </si>
  <si>
    <t>Jeff Merklinger</t>
  </si>
  <si>
    <t>Natalie Lochwin (Socialist),</t>
  </si>
  <si>
    <t>Ian Lytvyn (Moderate)</t>
  </si>
  <si>
    <t>Etobicoke Centre</t>
  </si>
  <si>
    <t>Yvan Baker</t>
  </si>
  <si>
    <t>Pina Martino</t>
  </si>
  <si>
    <t>Chris Jones</t>
  </si>
  <si>
    <t>George Morrison</t>
  </si>
  <si>
    <t>Alexander Bussmann</t>
  </si>
  <si>
    <t>Andrew Kuess</t>
  </si>
  <si>
    <t>John Martins (People's),</t>
  </si>
  <si>
    <t>Donna Cansfield†</t>
  </si>
  <si>
    <t>Felicia Trigiani (Vegan Environ.)</t>
  </si>
  <si>
    <t>Etobicoke North</t>
  </si>
  <si>
    <t>Shafiq Qaadri</t>
  </si>
  <si>
    <t>Tony Milone</t>
  </si>
  <si>
    <t>Nigel Barriffe</t>
  </si>
  <si>
    <t>Kenny Robertson</t>
  </si>
  <si>
    <t>Allan deRoo</t>
  </si>
  <si>
    <t>James McConnell</t>
  </si>
  <si>
    <t>York West</t>
  </si>
  <si>
    <t>Mario Sergio</t>
  </si>
  <si>
    <t>Karlene Nation</t>
  </si>
  <si>
    <t>Tom Rakocevic</t>
  </si>
  <si>
    <t>Keith Jarrett</t>
  </si>
  <si>
    <t>Kayla Baptiste</t>
  </si>
  <si>
    <t>Wally Schwauss (Independent)</t>
  </si>
  <si>
    <t>Willowdale</t>
  </si>
  <si>
    <t>David Zimmer</t>
  </si>
  <si>
    <t>Michael Ceci</t>
  </si>
  <si>
    <t>Alexander Brown</t>
  </si>
  <si>
    <t>Teresa Pun</t>
  </si>
  <si>
    <t>York Centre</t>
  </si>
  <si>
    <t>Monte Kwinter</t>
  </si>
  <si>
    <t>Avi Yufest</t>
  </si>
  <si>
    <t>John Fagan</t>
  </si>
  <si>
    <t>Josh Borenstein</t>
  </si>
  <si>
    <t>Laurence Cherniak</t>
  </si>
  <si>
    <t>Don Valley East</t>
  </si>
  <si>
    <t>Michael Coteau</t>
  </si>
  <si>
    <t>Angela Kennedy</t>
  </si>
  <si>
    <t>Akil Sadikali</t>
  </si>
  <si>
    <t>Christopher McLeod</t>
  </si>
  <si>
    <t>Wayne Simmons</t>
  </si>
  <si>
    <t>Scarborough—Agincourt</t>
  </si>
  <si>
    <t>Soo Wong</t>
  </si>
  <si>
    <t>Liang Chen</t>
  </si>
  <si>
    <t>Alex Wilson</t>
  </si>
  <si>
    <t>Pauline Thompson</t>
  </si>
  <si>
    <t>Kevin Clarke (People's)</t>
  </si>
  <si>
    <t>Scarborough Centre</t>
  </si>
  <si>
    <t>Brad Duguid</t>
  </si>
  <si>
    <t>David Ramalho</t>
  </si>
  <si>
    <t>Carol Baker</t>
  </si>
  <si>
    <t>Edward Yaghledjian</t>
  </si>
  <si>
    <t>Scarborough Southwest</t>
  </si>
  <si>
    <t>Lorenzo Berardinetti</t>
  </si>
  <si>
    <t>Nita Kang</t>
  </si>
  <si>
    <t>Jessie Macaulay</t>
  </si>
  <si>
    <t>David Del Grande</t>
  </si>
  <si>
    <t>Tyler Rose</t>
  </si>
  <si>
    <t>Jean-Baptiste Foaleng (Independent)</t>
  </si>
  <si>
    <t>Scarborough—Guildwood</t>
  </si>
  <si>
    <t>Mitzie Hunter</t>
  </si>
  <si>
    <t>Ken Kirupa</t>
  </si>
  <si>
    <t>Shuja Syed</t>
  </si>
  <si>
    <t>Jeffrey Bustard</t>
  </si>
  <si>
    <t>Richard Kerr</t>
  </si>
  <si>
    <t>Khalid Mokhtarzada (Freedom),</t>
  </si>
  <si>
    <t>John Sawdon (Cdns' Choice)</t>
  </si>
  <si>
    <t>Scarborough—Rouge River</t>
  </si>
  <si>
    <t>Bas Balkissoon</t>
  </si>
  <si>
    <t>Raymond Cho</t>
  </si>
  <si>
    <t>Neethan Shan</t>
  </si>
  <si>
    <t>George Singh</t>
  </si>
  <si>
    <t>Amir Khan (NOTA)</t>
  </si>
  <si>
    <t>Thornhill</t>
  </si>
  <si>
    <t>Sandra Yeung Racco</t>
  </si>
  <si>
    <t>Gila Martow</t>
  </si>
  <si>
    <t>Cindy Hackelberg</t>
  </si>
  <si>
    <t>David Bergart</t>
  </si>
  <si>
    <t>Gene Balfour</t>
  </si>
  <si>
    <t>Erin Goodwin (Freedom)</t>
  </si>
  <si>
    <t>Vaughan</t>
  </si>
  <si>
    <t>Steven Del Duca</t>
  </si>
  <si>
    <t>Peter Meffe</t>
  </si>
  <si>
    <t>Marco Coletta</t>
  </si>
  <si>
    <t>Matthew Pankhurst</t>
  </si>
  <si>
    <t>Paolo Fabrizio</t>
  </si>
  <si>
    <t>Oak Ridges—Markham</t>
  </si>
  <si>
    <t>Helena Jaczek</t>
  </si>
  <si>
    <t>Farid Wassef</t>
  </si>
  <si>
    <t>Miles Krauter</t>
  </si>
  <si>
    <t>Emilia Melara</t>
  </si>
  <si>
    <t>Karl Boelling</t>
  </si>
  <si>
    <t>Gennady Vilensky (Trillium/TPO)</t>
  </si>
  <si>
    <t>Newmarket—Aurora</t>
  </si>
  <si>
    <t>Chris Ballard</t>
  </si>
  <si>
    <t>Jane Twinney</t>
  </si>
  <si>
    <t>Angus Duff</t>
  </si>
  <si>
    <t>Andrew Roblin</t>
  </si>
  <si>
    <t>Jason Jenkins</t>
  </si>
  <si>
    <t>Dorian Baxter (Cdns' Choice),</t>
  </si>
  <si>
    <t>Frank Klees†</t>
  </si>
  <si>
    <t>Bob Yaciuk (Trillium/TPO)</t>
  </si>
  <si>
    <t>Richmond Hill</t>
  </si>
  <si>
    <t>Reza Moridi</t>
  </si>
  <si>
    <t>Vic Gupta</t>
  </si>
  <si>
    <t>Adam DeVita</t>
  </si>
  <si>
    <t>Rachael Lave</t>
  </si>
  <si>
    <t>Igor Bily</t>
  </si>
  <si>
    <t>Yuri Duboisky (Moderate)</t>
  </si>
  <si>
    <t>Markham—Unionville</t>
  </si>
  <si>
    <t>Michael Chan</t>
  </si>
  <si>
    <t>Shan Thayaparan</t>
  </si>
  <si>
    <t>Nadine Kormos Hawkins</t>
  </si>
  <si>
    <t>Myles O'Brien</t>
  </si>
  <si>
    <t>Allen Small</t>
  </si>
  <si>
    <t>Pickering—</t>
  </si>
  <si>
    <t>Tracy MacCharles</t>
  </si>
  <si>
    <t>Kevin Gaudet</t>
  </si>
  <si>
    <t>Eileen Higdon</t>
  </si>
  <si>
    <t>Anthony Navarro</t>
  </si>
  <si>
    <t>Scott Hoefig</t>
  </si>
  <si>
    <t>Matt Oliver (Freedom)</t>
  </si>
  <si>
    <t>Scarborough East</t>
  </si>
  <si>
    <t>Ajax—Pickering</t>
  </si>
  <si>
    <t>Joe Dickson</t>
  </si>
  <si>
    <t>Todd McCarthy</t>
  </si>
  <si>
    <t>Jermaine King</t>
  </si>
  <si>
    <t>Adam Narraway</t>
  </si>
  <si>
    <t>Kyle Stewart</t>
  </si>
  <si>
    <t>Whitby—Oshawa</t>
  </si>
  <si>
    <t>Ajay Krishnan</t>
  </si>
  <si>
    <t>Christine Elliott</t>
  </si>
  <si>
    <t>Ryan Kelly</t>
  </si>
  <si>
    <t>Stacey Leadbetter</t>
  </si>
  <si>
    <t>Douglas Thom (Freedom)</t>
  </si>
  <si>
    <t>Oshawa</t>
  </si>
  <si>
    <t>Esrick Quintyn</t>
  </si>
  <si>
    <t>Jerry Ouellette</t>
  </si>
  <si>
    <t>Jennifer French</t>
  </si>
  <si>
    <t>Becky Smit</t>
  </si>
  <si>
    <t>Ottawa—Orléans</t>
  </si>
  <si>
    <t>Marie-France Lalonde</t>
  </si>
  <si>
    <t>Andrew Lister</t>
  </si>
  <si>
    <t>Prosper M'Bemba-Meka</t>
  </si>
  <si>
    <t>Bob Bell</t>
  </si>
  <si>
    <t>Gerald Bourdeau</t>
  </si>
  <si>
    <t>Phil McNeely†</t>
  </si>
  <si>
    <t>Ottawa—Vanier</t>
  </si>
  <si>
    <t>Madeleine Meilleur</t>
  </si>
  <si>
    <t>Martin Forget</t>
  </si>
  <si>
    <t>Hervé Ngamby</t>
  </si>
  <si>
    <t>David Bagler</t>
  </si>
  <si>
    <t>Phillip Richard</t>
  </si>
  <si>
    <t>Ottawa South</t>
  </si>
  <si>
    <t>John Fraser</t>
  </si>
  <si>
    <t>Matt Young</t>
  </si>
  <si>
    <t>Bronwyn Funiciello</t>
  </si>
  <si>
    <t>Matt Lakatos-Hayward</t>
  </si>
  <si>
    <t>Jean-Serge Brisson</t>
  </si>
  <si>
    <t>Espoir Manirambona (Communist)</t>
  </si>
  <si>
    <t>John Redins (Special Needs)</t>
  </si>
  <si>
    <t>Nepean—Carleton</t>
  </si>
  <si>
    <t>Jack Uppal</t>
  </si>
  <si>
    <t>Lisa MacLeod</t>
  </si>
  <si>
    <t>Ric Dagenais</t>
  </si>
  <si>
    <t>Gordon Kubanek</t>
  </si>
  <si>
    <t>Coreen Corcoran</t>
  </si>
  <si>
    <t>Ottawa Centre</t>
  </si>
  <si>
    <t>Yasir Naqvi</t>
  </si>
  <si>
    <t>Rob Dekker</t>
  </si>
  <si>
    <t>Jennifer McKenzie</t>
  </si>
  <si>
    <t>Kevin O'Donnell</t>
  </si>
  <si>
    <t>Bruce Faulkner</t>
  </si>
  <si>
    <t>Larry Wasslen (Communist)</t>
  </si>
  <si>
    <t>Ottawa West—Nepean</t>
  </si>
  <si>
    <t>Bob Chiarelli</t>
  </si>
  <si>
    <t>Randall Denley</t>
  </si>
  <si>
    <t>Alex Cullen</t>
  </si>
  <si>
    <t>Alex Hill</t>
  </si>
  <si>
    <t>Matthew Brooks</t>
  </si>
  <si>
    <t>Prd Riding Totals</t>
  </si>
  <si>
    <t>FPTP Winners</t>
  </si>
  <si>
    <t>Prd Riding Winners</t>
  </si>
  <si>
    <t>Area Totals</t>
  </si>
  <si>
    <t>Seats</t>
  </si>
  <si>
    <t>Proportional Fully Rep</t>
  </si>
  <si>
    <t>Proportional Partial Rep</t>
  </si>
  <si>
    <t>Effective Votes FPTP</t>
  </si>
  <si>
    <t>Effective Votes Proposed System</t>
  </si>
  <si>
    <t>Area 1</t>
  </si>
  <si>
    <t>Area 2</t>
  </si>
  <si>
    <t>Area 3</t>
  </si>
  <si>
    <t>Area 4</t>
  </si>
  <si>
    <t>Area 5</t>
  </si>
  <si>
    <t>Area 6</t>
  </si>
  <si>
    <t>Prd Riding/Proportional Winners</t>
  </si>
  <si>
    <t>Totals</t>
  </si>
  <si>
    <t>FPTP Effective Votes</t>
  </si>
  <si>
    <t>Prd Riding/Proportional Effective</t>
  </si>
  <si>
    <t>Seat % Value</t>
  </si>
  <si>
    <t>Popular Vote</t>
  </si>
  <si>
    <t>Area Total</t>
  </si>
  <si>
    <t xml:space="preserve">Proportion of effective votes </t>
  </si>
  <si>
    <t>Best possible effective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</si>
</sst>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rgb="FF0099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A6D6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rgb="FF99C955"/>
        <bgColor indexed="64"/>
      </patternFill>
    </fill>
    <fill>
      <patternFill patternType="solid">
        <fgColor rgb="FF338833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2" xfId="3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3" fillId="3" borderId="3" xfId="3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3" xfId="3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3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3" borderId="8" xfId="3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8" xfId="3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3" fillId="3" borderId="2" xfId="3" applyFill="1" applyBorder="1" applyAlignment="1">
      <alignment vertical="center" wrapText="1"/>
    </xf>
    <xf numFmtId="0" fontId="3" fillId="3" borderId="7" xfId="3" applyFill="1" applyBorder="1" applyAlignment="1">
      <alignment vertical="center" wrapText="1"/>
    </xf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165" fontId="0" fillId="0" borderId="0" xfId="2" applyNumberFormat="1" applyFont="1"/>
    <xf numFmtId="0" fontId="0" fillId="0" borderId="0" xfId="0" applyAlignment="1">
      <alignment horizontal="right"/>
    </xf>
    <xf numFmtId="165" fontId="0" fillId="0" borderId="0" xfId="0" applyNumberFormat="1"/>
    <xf numFmtId="9" fontId="0" fillId="0" borderId="0" xfId="2" applyNumberFormat="1" applyFont="1"/>
    <xf numFmtId="165" fontId="0" fillId="0" borderId="10" xfId="2" applyNumberFormat="1" applyFont="1" applyBorder="1"/>
    <xf numFmtId="0" fontId="4" fillId="1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0" fillId="0" borderId="0" xfId="0" applyNumberFormat="1"/>
    <xf numFmtId="1" fontId="0" fillId="0" borderId="0" xfId="0" applyNumberFormat="1"/>
    <xf numFmtId="10" fontId="0" fillId="0" borderId="0" xfId="0" applyNumberFormat="1"/>
    <xf numFmtId="165" fontId="0" fillId="0" borderId="11" xfId="0" applyNumberFormat="1" applyBorder="1"/>
    <xf numFmtId="0" fontId="0" fillId="0" borderId="11" xfId="0" applyBorder="1"/>
    <xf numFmtId="165" fontId="0" fillId="0" borderId="11" xfId="2" applyNumberFormat="1" applyFont="1" applyBorder="1"/>
    <xf numFmtId="10" fontId="0" fillId="0" borderId="11" xfId="0" applyNumberFormat="1" applyBorder="1"/>
    <xf numFmtId="0" fontId="0" fillId="0" borderId="0" xfId="0" applyBorder="1"/>
    <xf numFmtId="0" fontId="0" fillId="0" borderId="9" xfId="0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2" xfId="3" applyBorder="1" applyAlignment="1">
      <alignment vertical="center" wrapText="1"/>
    </xf>
    <xf numFmtId="0" fontId="3" fillId="0" borderId="7" xfId="3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5" fillId="0" borderId="2" xfId="3" applyFont="1" applyBorder="1" applyAlignment="1">
      <alignment vertical="center" wrapText="1"/>
    </xf>
    <xf numFmtId="0" fontId="5" fillId="0" borderId="7" xfId="3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3" applyBorder="1" applyAlignment="1">
      <alignment horizontal="left" vertical="center" wrapText="1"/>
    </xf>
    <xf numFmtId="0" fontId="3" fillId="0" borderId="7" xfId="3" applyBorder="1" applyAlignment="1">
      <alignment horizontal="left" vertical="center" wrapText="1"/>
    </xf>
    <xf numFmtId="0" fontId="0" fillId="4" borderId="2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89CDA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12" workbookViewId="0"/>
  </sheetViews>
  <sheetFormatPr defaultColWidth="9.140625" defaultRowHeight="15" x14ac:dyDescent="0.25"/>
  <cols>
    <col min="1" max="1" width="20.7109375" customWidth="1"/>
    <col min="2" max="2" width="2.7109375" customWidth="1"/>
    <col min="3" max="3" width="11.5703125" bestFit="1" customWidth="1"/>
    <col min="4" max="4" width="2.7109375" customWidth="1"/>
    <col min="5" max="5" width="9.28515625" bestFit="1" customWidth="1"/>
    <col min="6" max="6" width="2.7109375" customWidth="1"/>
    <col min="7" max="7" width="9.28515625" bestFit="1" customWidth="1"/>
    <col min="8" max="8" width="11.7109375" customWidth="1"/>
    <col min="9" max="9" width="2.7109375" customWidth="1"/>
    <col min="10" max="10" width="10.7109375" customWidth="1"/>
    <col min="11" max="11" width="2.7109375" customWidth="1"/>
    <col min="13" max="13" width="2.7109375" customWidth="1"/>
  </cols>
  <sheetData>
    <row r="1" spans="1:10" x14ac:dyDescent="0.25">
      <c r="B1" s="56" t="s">
        <v>378</v>
      </c>
      <c r="C1" s="56"/>
      <c r="D1" s="56"/>
      <c r="E1" s="56"/>
      <c r="F1" s="56"/>
      <c r="G1" s="56"/>
    </row>
    <row r="2" spans="1:10" x14ac:dyDescent="0.25">
      <c r="B2" s="1"/>
      <c r="C2" s="1" t="s">
        <v>17</v>
      </c>
      <c r="D2" s="12"/>
      <c r="E2" s="12" t="s">
        <v>18</v>
      </c>
      <c r="F2" s="13"/>
      <c r="G2" s="13" t="s">
        <v>19</v>
      </c>
      <c r="H2" s="16" t="s">
        <v>22</v>
      </c>
      <c r="J2" t="s">
        <v>379</v>
      </c>
    </row>
    <row r="3" spans="1:10" x14ac:dyDescent="0.25">
      <c r="A3" t="s">
        <v>367</v>
      </c>
      <c r="C3" s="38">
        <f>+Brampton_Miss_Oak_Burl!C47</f>
        <v>218658</v>
      </c>
      <c r="D3" s="38"/>
      <c r="E3" s="38">
        <f>+Brampton_Miss_Oak_Burl!E47</f>
        <v>135829</v>
      </c>
      <c r="F3" s="38"/>
      <c r="G3" s="38">
        <f>+Brampton_Miss_Oak_Burl!G47</f>
        <v>93164</v>
      </c>
      <c r="H3" s="38">
        <f>+Brampton_Miss_Oak_Burl!I47+Brampton_Miss_Oak_Burl!K47+Brampton_Miss_Oak_Burl!M47</f>
        <v>26565</v>
      </c>
      <c r="J3" s="39">
        <f>+Brampton_Miss_Oak_Burl!O47</f>
        <v>474216</v>
      </c>
    </row>
    <row r="4" spans="1:10" x14ac:dyDescent="0.25">
      <c r="C4" s="41">
        <f>+C3/$J$3</f>
        <v>0.46109367882990032</v>
      </c>
      <c r="D4" s="38"/>
      <c r="E4" s="41">
        <f>+E3/$J$3</f>
        <v>0.28642854732864348</v>
      </c>
      <c r="F4" s="38"/>
      <c r="G4" s="41">
        <f>+G3/$J$3</f>
        <v>0.19645899758759722</v>
      </c>
      <c r="H4" s="41">
        <f>+H3/$J$3</f>
        <v>5.6018776253859003E-2</v>
      </c>
    </row>
    <row r="5" spans="1:10" x14ac:dyDescent="0.25">
      <c r="A5" t="s">
        <v>368</v>
      </c>
      <c r="C5" s="38">
        <f>+'Toronto Cent E'!C62</f>
        <v>218648</v>
      </c>
      <c r="D5" s="38"/>
      <c r="E5" s="38">
        <f>+'Toronto Cent E'!E62</f>
        <v>80103</v>
      </c>
      <c r="F5" s="38"/>
      <c r="G5" s="38">
        <f>+'Toronto Cent E'!G62</f>
        <v>118144</v>
      </c>
      <c r="H5" s="38">
        <f>+'Toronto Cent E'!I62+'Toronto Cent E'!K62+'Toronto Cent E'!M62+'Toronto Cent E'!O62</f>
        <v>29336</v>
      </c>
      <c r="J5" s="39">
        <f>+'Toronto Cent E'!Q62</f>
        <v>446231</v>
      </c>
    </row>
    <row r="6" spans="1:10" x14ac:dyDescent="0.25">
      <c r="C6" s="41">
        <f>+C5/$J$5</f>
        <v>0.48998836925269645</v>
      </c>
      <c r="D6" s="38"/>
      <c r="E6" s="41">
        <f>+E5/$J$5</f>
        <v>0.1795101640181879</v>
      </c>
      <c r="F6" s="38"/>
      <c r="G6" s="41">
        <f>+G5/$J$5</f>
        <v>0.26475973206702358</v>
      </c>
      <c r="H6" s="41">
        <f>+H5/$J$5</f>
        <v>6.5741734662092058E-2</v>
      </c>
    </row>
    <row r="7" spans="1:10" x14ac:dyDescent="0.25">
      <c r="A7" t="s">
        <v>369</v>
      </c>
      <c r="C7" s="38">
        <f>+'Toronto Subs W'!C29</f>
        <v>112873</v>
      </c>
      <c r="D7" s="38"/>
      <c r="E7" s="38">
        <f>+'Toronto Subs W'!E29</f>
        <v>68210</v>
      </c>
      <c r="F7" s="38"/>
      <c r="G7" s="38">
        <f>+'Toronto Subs W'!G29</f>
        <v>39688</v>
      </c>
      <c r="H7" s="38">
        <f>+'Toronto Subs W'!I29+'Toronto Subs W'!K29+'Toronto Subs W'!M29+'Toronto Subs W'!O29</f>
        <v>11375</v>
      </c>
      <c r="J7" s="39">
        <f>+'Toronto Subs W'!Q29</f>
        <v>232146</v>
      </c>
    </row>
    <row r="8" spans="1:10" x14ac:dyDescent="0.25">
      <c r="C8" s="41">
        <f>+C7/$J$7</f>
        <v>0.48621557123534326</v>
      </c>
      <c r="D8" s="38"/>
      <c r="E8" s="41">
        <f>+E7/$J$7</f>
        <v>0.29382371438663601</v>
      </c>
      <c r="F8" s="38"/>
      <c r="G8" s="41">
        <f>+G7/$J$7</f>
        <v>0.17096137775365502</v>
      </c>
      <c r="H8" s="41">
        <f>+H7/$J$7</f>
        <v>4.8999336624365702E-2</v>
      </c>
    </row>
    <row r="9" spans="1:10" x14ac:dyDescent="0.25">
      <c r="A9" t="s">
        <v>370</v>
      </c>
      <c r="C9" s="38">
        <f>+'Toronto Subs E'!C28</f>
        <v>107898</v>
      </c>
      <c r="D9" s="38"/>
      <c r="E9" s="38">
        <f>+'Toronto Subs E'!E28</f>
        <v>57683</v>
      </c>
      <c r="F9" s="38"/>
      <c r="G9" s="38">
        <f>+'Toronto Subs E'!G28</f>
        <v>43210</v>
      </c>
      <c r="H9" s="38">
        <f>+'Toronto Subs E'!I28+'Toronto Subs E'!K28+'Toronto Subs E'!M28</f>
        <v>8834</v>
      </c>
      <c r="J9" s="39">
        <f>+SUM(C9:G9)</f>
        <v>208791</v>
      </c>
    </row>
    <row r="10" spans="1:10" x14ac:dyDescent="0.25">
      <c r="C10" s="41">
        <f>+C9/$J$9</f>
        <v>0.51677514835409577</v>
      </c>
      <c r="D10" s="38"/>
      <c r="E10" s="41">
        <f>+E9/$J$9</f>
        <v>0.27627148679780261</v>
      </c>
      <c r="F10" s="38"/>
      <c r="G10" s="41">
        <f>+G9/$J$9</f>
        <v>0.2069533648481017</v>
      </c>
      <c r="H10" s="41">
        <f>+H9/$J$9</f>
        <v>4.2310252836568626E-2</v>
      </c>
    </row>
    <row r="11" spans="1:10" x14ac:dyDescent="0.25">
      <c r="A11" t="s">
        <v>371</v>
      </c>
      <c r="C11" s="38">
        <f>+'Toronto 905 E'!C42</f>
        <v>234515</v>
      </c>
      <c r="D11" s="38"/>
      <c r="E11" s="38">
        <f>+'Toronto 905 E'!E42</f>
        <v>184170</v>
      </c>
      <c r="F11" s="38"/>
      <c r="G11" s="38">
        <f>+'Toronto 905 E'!G42</f>
        <v>86461</v>
      </c>
      <c r="H11" s="38">
        <f>+'Toronto 905 E'!I42+'Toronto 905 E'!K42+'Toronto 905 E'!M42</f>
        <v>25814</v>
      </c>
      <c r="J11" s="39">
        <f>+SUM(C11:G11)</f>
        <v>505146</v>
      </c>
    </row>
    <row r="12" spans="1:10" x14ac:dyDescent="0.25">
      <c r="C12" s="41">
        <f>+C11/$J$11</f>
        <v>0.46425191924710874</v>
      </c>
      <c r="D12" s="38"/>
      <c r="E12" s="41">
        <f>+E11/$J$11</f>
        <v>0.36458766376453539</v>
      </c>
      <c r="F12" s="38"/>
      <c r="G12" s="41">
        <f>+G11/$J$11</f>
        <v>0.17116041698835585</v>
      </c>
      <c r="H12" s="41">
        <f>+H11/$J$11</f>
        <v>5.1102057622944654E-2</v>
      </c>
    </row>
    <row r="13" spans="1:10" x14ac:dyDescent="0.25">
      <c r="A13" t="s">
        <v>372</v>
      </c>
      <c r="C13" s="38">
        <f>+'Ottawa E'!C27</f>
        <v>146556</v>
      </c>
      <c r="D13" s="38"/>
      <c r="E13" s="38">
        <f>+'Ottawa E'!E27</f>
        <v>98375</v>
      </c>
      <c r="F13" s="38"/>
      <c r="G13" s="38">
        <f>+'Ottawa E'!G27</f>
        <v>42218</v>
      </c>
      <c r="H13" s="38">
        <f>+'Ottawa E'!I27+'Ottawa E'!K27+'Ottawa E'!M27</f>
        <v>21737</v>
      </c>
      <c r="J13" s="39">
        <f>+SUM(C13:G13)</f>
        <v>287149</v>
      </c>
    </row>
    <row r="14" spans="1:10" ht="15.75" thickBot="1" x14ac:dyDescent="0.3">
      <c r="C14" s="45">
        <f>+C13/$J$13</f>
        <v>0.51038311120707369</v>
      </c>
      <c r="D14" s="38"/>
      <c r="E14" s="45">
        <f>+E13/$J$13</f>
        <v>0.34259217340126552</v>
      </c>
      <c r="F14" s="38"/>
      <c r="G14" s="45">
        <f>+G13/$J$13</f>
        <v>0.14702471539166079</v>
      </c>
      <c r="H14" s="45">
        <f>+H13/$J$13</f>
        <v>7.5699375585497428E-2</v>
      </c>
    </row>
    <row r="15" spans="1:10" ht="15.75" thickTop="1" x14ac:dyDescent="0.25">
      <c r="A15" s="42" t="s">
        <v>374</v>
      </c>
      <c r="C15" s="38">
        <f>+C3+C5+C7+C9+C11+C13</f>
        <v>1039148</v>
      </c>
      <c r="D15" s="38"/>
      <c r="E15" s="38">
        <f>+E3+E5+E7+E9+E11+E13</f>
        <v>624370</v>
      </c>
      <c r="F15" s="38"/>
      <c r="G15" s="38">
        <f>+G3+G5+G7+G9+G11+G13</f>
        <v>422885</v>
      </c>
      <c r="H15" s="38">
        <f>+H3+H5+H7+H9+H11+H13</f>
        <v>123661</v>
      </c>
      <c r="J15" s="38">
        <f>+J3+J5+J7+J9+J11+J13</f>
        <v>2153679</v>
      </c>
    </row>
    <row r="16" spans="1:10" x14ac:dyDescent="0.25">
      <c r="A16" s="42"/>
      <c r="C16" s="41">
        <f>+C15/$J$15</f>
        <v>0.48249901679869656</v>
      </c>
      <c r="D16" s="38"/>
      <c r="E16" s="41">
        <f>+E15/$J$15</f>
        <v>0.28990857040441032</v>
      </c>
      <c r="F16" s="38"/>
      <c r="G16" s="41">
        <f>+G15/$J$15</f>
        <v>0.19635470281318618</v>
      </c>
      <c r="H16" s="41">
        <f>+H15/$J$15</f>
        <v>5.7418491799381431E-2</v>
      </c>
    </row>
    <row r="18" spans="1:15" x14ac:dyDescent="0.25">
      <c r="B18" s="56" t="s">
        <v>359</v>
      </c>
      <c r="C18" s="56"/>
      <c r="D18" s="56"/>
      <c r="E18" s="56"/>
      <c r="F18" s="56"/>
      <c r="G18" s="56"/>
      <c r="I18" s="56" t="s">
        <v>373</v>
      </c>
      <c r="J18" s="56"/>
      <c r="K18" s="56"/>
      <c r="L18" s="56"/>
      <c r="M18" s="56"/>
      <c r="N18" s="56"/>
    </row>
    <row r="19" spans="1:15" x14ac:dyDescent="0.25">
      <c r="B19" s="1"/>
      <c r="C19" s="1" t="s">
        <v>17</v>
      </c>
      <c r="D19" s="12"/>
      <c r="E19" s="12" t="s">
        <v>18</v>
      </c>
      <c r="F19" s="13"/>
      <c r="G19" s="13" t="s">
        <v>19</v>
      </c>
      <c r="I19" s="1"/>
      <c r="J19" s="1" t="s">
        <v>17</v>
      </c>
      <c r="K19" s="12"/>
      <c r="L19" s="12" t="s">
        <v>18</v>
      </c>
      <c r="M19" s="13"/>
      <c r="N19" s="13" t="s">
        <v>19</v>
      </c>
    </row>
    <row r="20" spans="1:15" x14ac:dyDescent="0.25">
      <c r="A20" t="s">
        <v>367</v>
      </c>
      <c r="C20">
        <f>+Brampton_Miss_Oak_Burl!R45</f>
        <v>9</v>
      </c>
      <c r="E20">
        <f>+Brampton_Miss_Oak_Burl!T45</f>
        <v>0</v>
      </c>
      <c r="G20">
        <f>+Brampton_Miss_Oak_Burl!V45</f>
        <v>1</v>
      </c>
      <c r="J20">
        <f>+Brampton_Miss_Oak_Burl!Y53</f>
        <v>5</v>
      </c>
      <c r="L20">
        <f>+Brampton_Miss_Oak_Burl!AA53</f>
        <v>3</v>
      </c>
      <c r="N20">
        <f>+Brampton_Miss_Oak_Burl!AC53</f>
        <v>2</v>
      </c>
    </row>
    <row r="21" spans="1:15" x14ac:dyDescent="0.25">
      <c r="A21" t="s">
        <v>368</v>
      </c>
      <c r="C21">
        <f>+'Toronto Cent E'!R60</f>
        <v>8</v>
      </c>
      <c r="E21">
        <f>+'Toronto Cent E'!T60</f>
        <v>0</v>
      </c>
      <c r="G21">
        <f>+'Toronto Cent E'!V60</f>
        <v>2</v>
      </c>
      <c r="J21">
        <f>+'Toronto Cent E'!Y68</f>
        <v>5</v>
      </c>
      <c r="L21">
        <f>+'Toronto Cent E'!AA68</f>
        <v>2</v>
      </c>
      <c r="N21">
        <f>+'Toronto Cent E'!AC68</f>
        <v>3</v>
      </c>
    </row>
    <row r="22" spans="1:15" x14ac:dyDescent="0.25">
      <c r="A22" t="s">
        <v>369</v>
      </c>
      <c r="C22">
        <f>+'Toronto Subs W'!R27</f>
        <v>6</v>
      </c>
      <c r="E22">
        <f>+'Toronto Subs W'!T27</f>
        <v>0</v>
      </c>
      <c r="G22">
        <f>+'Toronto Subs W'!V27</f>
        <v>0</v>
      </c>
      <c r="J22">
        <f>+'Toronto Subs W'!Y35</f>
        <v>3</v>
      </c>
      <c r="L22">
        <f>+'Toronto Subs W'!AA35</f>
        <v>2</v>
      </c>
      <c r="N22">
        <f>+'Toronto Subs W'!AC35</f>
        <v>1</v>
      </c>
    </row>
    <row r="23" spans="1:15" x14ac:dyDescent="0.25">
      <c r="A23" t="s">
        <v>370</v>
      </c>
      <c r="C23">
        <f>+'Toronto Subs E'!R25</f>
        <v>6</v>
      </c>
      <c r="E23">
        <f>+'Toronto Subs E'!T25</f>
        <v>0</v>
      </c>
      <c r="G23">
        <f>+'Toronto Subs E'!V25</f>
        <v>0</v>
      </c>
      <c r="J23">
        <f>+'Toronto Subs E'!Y34</f>
        <v>3</v>
      </c>
      <c r="L23">
        <f>+'Toronto Subs E'!AA34</f>
        <v>2</v>
      </c>
      <c r="N23">
        <f>+'Toronto Subs E'!AC34</f>
        <v>1</v>
      </c>
    </row>
    <row r="24" spans="1:15" x14ac:dyDescent="0.25">
      <c r="A24" t="s">
        <v>371</v>
      </c>
      <c r="C24">
        <f>+'Toronto 905 E'!R40</f>
        <v>7</v>
      </c>
      <c r="E24">
        <f>+'Toronto 905 E'!T40</f>
        <v>2</v>
      </c>
      <c r="G24">
        <f>+'Toronto 905 E'!V40</f>
        <v>1</v>
      </c>
      <c r="J24">
        <f>+'Toronto 905 E'!Y48</f>
        <v>4</v>
      </c>
      <c r="L24">
        <f>+'Toronto 905 E'!AA48</f>
        <v>4</v>
      </c>
      <c r="N24">
        <f>+'Toronto 905 E'!AC48</f>
        <v>2</v>
      </c>
    </row>
    <row r="25" spans="1:15" x14ac:dyDescent="0.25">
      <c r="A25" t="s">
        <v>372</v>
      </c>
      <c r="C25">
        <f>+'Ottawa E'!R25</f>
        <v>5</v>
      </c>
      <c r="E25">
        <f>+'Ottawa E'!T25</f>
        <v>1</v>
      </c>
      <c r="G25">
        <f>+'Ottawa E'!V25</f>
        <v>0</v>
      </c>
      <c r="J25">
        <f>+'Ottawa E'!Y33</f>
        <v>3</v>
      </c>
      <c r="L25">
        <f>+'Ottawa E'!AA33</f>
        <v>2</v>
      </c>
      <c r="N25">
        <f>+'Ottawa E'!AC33</f>
        <v>1</v>
      </c>
    </row>
    <row r="27" spans="1:15" x14ac:dyDescent="0.25">
      <c r="A27" s="42" t="s">
        <v>374</v>
      </c>
      <c r="C27">
        <f>+SUM(C20:C25)</f>
        <v>41</v>
      </c>
      <c r="E27">
        <f>+SUM(E20:E25)</f>
        <v>3</v>
      </c>
      <c r="G27">
        <f>+SUM(G20:G25)</f>
        <v>4</v>
      </c>
      <c r="J27">
        <f>+SUM(J20:J25)</f>
        <v>23</v>
      </c>
      <c r="L27">
        <f>+SUM(L20:L25)</f>
        <v>15</v>
      </c>
      <c r="N27">
        <f>+SUM(N20:N25)</f>
        <v>10</v>
      </c>
    </row>
    <row r="28" spans="1:15" x14ac:dyDescent="0.25">
      <c r="C28" s="41">
        <f>+C27/SUM($C$27:$G$27)</f>
        <v>0.85416666666666663</v>
      </c>
      <c r="E28" s="41">
        <f>+E27/SUM($C$27:$G$27)</f>
        <v>6.25E-2</v>
      </c>
      <c r="G28" s="41">
        <f>+G27/SUM($C$27:$G$27)</f>
        <v>8.3333333333333329E-2</v>
      </c>
      <c r="J28" s="41">
        <f>+J27/SUM($J$27:$N$27)</f>
        <v>0.47916666666666669</v>
      </c>
      <c r="L28" s="41">
        <f>+L27/SUM($J$27:$N$27)</f>
        <v>0.3125</v>
      </c>
      <c r="N28" s="41">
        <f>+N27/SUM($J$27:$N$27)</f>
        <v>0.20833333333333334</v>
      </c>
    </row>
    <row r="30" spans="1:15" x14ac:dyDescent="0.25">
      <c r="B30" s="56" t="s">
        <v>375</v>
      </c>
      <c r="C30" s="56"/>
      <c r="D30" s="56"/>
      <c r="E30" s="56"/>
      <c r="F30" s="56"/>
      <c r="G30" s="56"/>
      <c r="I30" s="56" t="s">
        <v>376</v>
      </c>
      <c r="J30" s="56"/>
      <c r="K30" s="56"/>
      <c r="L30" s="56"/>
      <c r="M30" s="56"/>
      <c r="N30" s="56"/>
    </row>
    <row r="31" spans="1:15" x14ac:dyDescent="0.25">
      <c r="B31" s="1"/>
      <c r="C31" s="1" t="s">
        <v>17</v>
      </c>
      <c r="D31" s="12"/>
      <c r="E31" s="12" t="s">
        <v>18</v>
      </c>
      <c r="F31" s="13"/>
      <c r="G31" s="13" t="s">
        <v>19</v>
      </c>
      <c r="I31" s="1"/>
      <c r="J31" s="1" t="s">
        <v>17</v>
      </c>
      <c r="K31" s="12"/>
      <c r="L31" s="12" t="s">
        <v>18</v>
      </c>
      <c r="M31" s="13"/>
      <c r="N31" s="13" t="s">
        <v>19</v>
      </c>
    </row>
    <row r="32" spans="1:15" x14ac:dyDescent="0.25">
      <c r="A32" t="str">
        <f>+A20</f>
        <v>Area 1</v>
      </c>
      <c r="C32" s="41">
        <f>+Brampton_Miss_Oak_Burl!C51</f>
        <v>0.42335981915414073</v>
      </c>
      <c r="D32" s="43"/>
      <c r="E32" s="41">
        <f>+Brampton_Miss_Oak_Burl!E51</f>
        <v>0</v>
      </c>
      <c r="F32" s="43"/>
      <c r="G32" s="41">
        <f>+Brampton_Miss_Oak_Burl!G51</f>
        <v>4.9599760446716261E-2</v>
      </c>
      <c r="H32" s="43">
        <f>+Brampton_Miss_Oak_Burl!A51</f>
        <v>0.47295957960085699</v>
      </c>
      <c r="I32" s="43"/>
      <c r="J32" s="41">
        <f>+Brampton_Miss_Oak_Burl!C54</f>
        <v>0.46109367882990032</v>
      </c>
      <c r="K32" s="43"/>
      <c r="L32" s="41">
        <f>+Brampton_Miss_Oak_Burl!E54</f>
        <v>0.28642854732864348</v>
      </c>
      <c r="M32" s="43"/>
      <c r="N32" s="41">
        <f>+Brampton_Miss_Oak_Burl!G54</f>
        <v>0.19645899758759722</v>
      </c>
      <c r="O32" s="41">
        <f>+Brampton_Miss_Oak_Burl!A54</f>
        <v>0.94398122374614102</v>
      </c>
    </row>
    <row r="33" spans="1:15" x14ac:dyDescent="0.25">
      <c r="A33" t="str">
        <f t="shared" ref="A33:A37" si="0">+A21</f>
        <v>Area 2</v>
      </c>
      <c r="C33" s="41">
        <f>+'Toronto Cent E'!C66</f>
        <v>0.41428094417465394</v>
      </c>
      <c r="E33" s="41">
        <f>+'Toronto Cent E'!E66</f>
        <v>0</v>
      </c>
      <c r="G33" s="41">
        <f>+'Toronto Cent E'!G66</f>
        <v>8.418285596473575E-2</v>
      </c>
      <c r="H33" s="41">
        <f>+'Toronto Cent E'!A66</f>
        <v>0.49846380013938968</v>
      </c>
      <c r="J33" s="41">
        <f>+'Toronto Cent E'!C69</f>
        <v>0.48998836925269645</v>
      </c>
      <c r="L33" s="41">
        <f>+'Toronto Cent E'!E69</f>
        <v>0.1795101640181879</v>
      </c>
      <c r="N33" s="41">
        <f>+'Toronto Cent E'!G69</f>
        <v>0.26475973206702358</v>
      </c>
      <c r="O33" s="41">
        <f>+'Toronto Cent E'!A69</f>
        <v>0.9342582653379079</v>
      </c>
    </row>
    <row r="34" spans="1:15" x14ac:dyDescent="0.25">
      <c r="A34" t="str">
        <f t="shared" si="0"/>
        <v>Area 3</v>
      </c>
      <c r="C34" s="41">
        <f>+'Toronto Subs W'!C33</f>
        <v>0.48621557123534326</v>
      </c>
      <c r="E34" s="41">
        <f>+'Toronto Subs W'!E33</f>
        <v>0</v>
      </c>
      <c r="G34" s="41">
        <f>+'Toronto Subs W'!G33</f>
        <v>0</v>
      </c>
      <c r="H34" s="41">
        <f>+'Toronto Subs W'!A33</f>
        <v>0.48621557123534326</v>
      </c>
      <c r="J34" s="41">
        <f>+'Toronto Subs W'!C36</f>
        <v>0.48621557123534326</v>
      </c>
      <c r="L34" s="41">
        <f>+'Toronto Subs W'!E36</f>
        <v>0.29382371438663601</v>
      </c>
      <c r="N34" s="41">
        <f>+'Toronto Subs W'!G36</f>
        <v>0.16666666666666666</v>
      </c>
      <c r="O34" s="41">
        <f>+'Toronto Subs W'!A36</f>
        <v>0.94670595228864596</v>
      </c>
    </row>
    <row r="35" spans="1:15" x14ac:dyDescent="0.25">
      <c r="A35" t="str">
        <f t="shared" si="0"/>
        <v>Area 4</v>
      </c>
      <c r="C35" s="41">
        <f>+'Toronto Subs E'!C32</f>
        <v>0.4957978173463527</v>
      </c>
      <c r="E35" s="41">
        <f>+'Toronto Subs E'!E32</f>
        <v>0</v>
      </c>
      <c r="G35" s="41">
        <f>+'Toronto Subs E'!G32</f>
        <v>0</v>
      </c>
      <c r="H35" s="41">
        <f>+'Toronto Subs E'!A32</f>
        <v>0.4957978173463527</v>
      </c>
      <c r="J35" s="41">
        <f>+'Toronto Subs E'!C35</f>
        <v>0.4957978173463527</v>
      </c>
      <c r="L35" s="41">
        <f>+'Toronto Subs E'!E35</f>
        <v>0.26505686387133831</v>
      </c>
      <c r="N35" s="41">
        <f>+'Toronto Subs E'!G35</f>
        <v>0.16666651349798967</v>
      </c>
      <c r="O35" s="41">
        <f>+'Toronto Subs E'!A35</f>
        <v>0.92752119471568073</v>
      </c>
    </row>
    <row r="36" spans="1:15" x14ac:dyDescent="0.25">
      <c r="A36" t="str">
        <f t="shared" si="0"/>
        <v>Area 5</v>
      </c>
      <c r="C36" s="41">
        <f>+'Toronto 905 E'!C46</f>
        <v>0.3898127919240621</v>
      </c>
      <c r="E36" s="41">
        <f>+'Toronto 905 E'!E46</f>
        <v>8.6358671086334188E-2</v>
      </c>
      <c r="G36" s="41">
        <f>+'Toronto 905 E'!G46</f>
        <v>4.1861910501732713E-2</v>
      </c>
      <c r="H36" s="41">
        <f>+'Toronto 905 E'!A46</f>
        <v>0.51803337351212897</v>
      </c>
      <c r="J36" s="41">
        <f>+'Toronto 905 E'!C49</f>
        <v>0.4</v>
      </c>
      <c r="L36" s="41">
        <f>+'Toronto 905 E'!E49</f>
        <v>0.34686228717794182</v>
      </c>
      <c r="N36" s="41">
        <f>+'Toronto 905 E'!G49</f>
        <v>0.16283900858821757</v>
      </c>
      <c r="O36" s="41">
        <f>+'Toronto 905 E'!A49</f>
        <v>0.90970129576615932</v>
      </c>
    </row>
    <row r="37" spans="1:15" x14ac:dyDescent="0.25">
      <c r="A37" t="str">
        <f t="shared" si="0"/>
        <v>Area 6</v>
      </c>
      <c r="C37" s="41">
        <f>+'Ottawa E'!C31</f>
        <v>0.40320700841087004</v>
      </c>
      <c r="E37" s="41">
        <f>+'Ottawa E'!E31</f>
        <v>9.9641939097272134E-2</v>
      </c>
      <c r="G37" s="41">
        <f>+'Ottawa E'!G31</f>
        <v>0</v>
      </c>
      <c r="H37" s="41">
        <f>+'Ottawa E'!A31</f>
        <v>0.50284894750814213</v>
      </c>
      <c r="J37" s="41">
        <f>+'Ottawa E'!C34</f>
        <v>0.47446630795827588</v>
      </c>
      <c r="L37" s="41">
        <f>+'Ottawa E'!E34</f>
        <v>0.31848319444714229</v>
      </c>
      <c r="N37" s="41">
        <f>+'Ottawa E'!G34</f>
        <v>0.13667825670312025</v>
      </c>
      <c r="O37" s="41">
        <f>+'Ottawa E'!A34</f>
        <v>0.92962775910853845</v>
      </c>
    </row>
  </sheetData>
  <mergeCells count="5">
    <mergeCell ref="B1:G1"/>
    <mergeCell ref="B18:G18"/>
    <mergeCell ref="I18:N18"/>
    <mergeCell ref="B30:G30"/>
    <mergeCell ref="I30:N30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28.7109375" customWidth="1"/>
    <col min="2" max="2" width="2.7109375" customWidth="1"/>
    <col min="3" max="3" width="12.7109375" customWidth="1"/>
    <col min="4" max="4" width="2.7109375" customWidth="1"/>
    <col min="5" max="5" width="12.7109375" customWidth="1"/>
    <col min="6" max="6" width="2.7109375" customWidth="1"/>
    <col min="7" max="7" width="12.7109375" customWidth="1"/>
    <col min="8" max="8" width="2.7109375" customWidth="1"/>
    <col min="9" max="9" width="12.7109375" customWidth="1"/>
    <col min="10" max="10" width="2.7109375" customWidth="1"/>
    <col min="11" max="11" width="12.7109375" customWidth="1"/>
    <col min="12" max="12" width="2.7109375" customWidth="1"/>
    <col min="13" max="13" width="12.7109375" customWidth="1"/>
    <col min="14" max="14" width="2.7109375" customWidth="1"/>
    <col min="15" max="15" width="12.7109375" customWidth="1"/>
    <col min="17" max="17" width="2.7109375" customWidth="1"/>
    <col min="19" max="19" width="2.7109375" customWidth="1"/>
    <col min="21" max="21" width="2.7109375" customWidth="1"/>
    <col min="24" max="24" width="2.7109375" customWidth="1"/>
    <col min="26" max="26" width="2.7109375" customWidth="1"/>
    <col min="28" max="28" width="2.7109375" customWidth="1"/>
  </cols>
  <sheetData>
    <row r="1" spans="1:29" ht="15" customHeight="1" x14ac:dyDescent="0.25">
      <c r="A1" s="67" t="s">
        <v>14</v>
      </c>
      <c r="B1" s="69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67"/>
      <c r="O1" s="11" t="s">
        <v>16</v>
      </c>
      <c r="R1" t="s">
        <v>359</v>
      </c>
      <c r="Y1" t="s">
        <v>360</v>
      </c>
    </row>
    <row r="2" spans="1:29" x14ac:dyDescent="0.25">
      <c r="A2" s="68"/>
      <c r="B2" s="1"/>
      <c r="C2" s="1" t="s">
        <v>17</v>
      </c>
      <c r="D2" s="12"/>
      <c r="E2" s="12" t="s">
        <v>18</v>
      </c>
      <c r="F2" s="13"/>
      <c r="G2" s="13" t="s">
        <v>19</v>
      </c>
      <c r="H2" s="14"/>
      <c r="I2" s="14" t="s">
        <v>20</v>
      </c>
      <c r="J2" s="15"/>
      <c r="K2" s="15" t="s">
        <v>21</v>
      </c>
      <c r="L2" s="16"/>
      <c r="M2" s="16" t="s">
        <v>22</v>
      </c>
      <c r="N2" s="68"/>
      <c r="O2" s="17"/>
      <c r="Q2" s="1"/>
      <c r="R2" s="1" t="s">
        <v>17</v>
      </c>
      <c r="S2" s="12"/>
      <c r="T2" s="12" t="s">
        <v>18</v>
      </c>
      <c r="U2" s="13"/>
      <c r="V2" s="13" t="s">
        <v>19</v>
      </c>
      <c r="X2" s="1"/>
      <c r="Y2" s="1" t="s">
        <v>17</v>
      </c>
      <c r="Z2" s="12"/>
      <c r="AA2" s="12" t="s">
        <v>18</v>
      </c>
      <c r="AB2" s="13"/>
      <c r="AC2" s="13" t="s">
        <v>19</v>
      </c>
    </row>
    <row r="4" spans="1:29" ht="45" x14ac:dyDescent="0.25">
      <c r="A4" s="1" t="s">
        <v>0</v>
      </c>
      <c r="B4" s="2"/>
      <c r="C4" s="3" t="s">
        <v>1</v>
      </c>
      <c r="D4" s="2"/>
      <c r="E4" s="2" t="s">
        <v>2</v>
      </c>
      <c r="F4" s="2"/>
      <c r="G4" s="2" t="s">
        <v>3</v>
      </c>
      <c r="H4" s="2"/>
      <c r="I4" s="2" t="s">
        <v>4</v>
      </c>
      <c r="J4" s="2"/>
      <c r="K4" s="2" t="s">
        <v>5</v>
      </c>
      <c r="L4" s="2"/>
      <c r="M4" s="3" t="s">
        <v>6</v>
      </c>
      <c r="N4" s="4"/>
      <c r="O4" s="2" t="s">
        <v>1</v>
      </c>
    </row>
    <row r="5" spans="1:29" x14ac:dyDescent="0.25">
      <c r="A5" s="5"/>
      <c r="B5" s="6"/>
      <c r="C5" s="7">
        <v>24729</v>
      </c>
      <c r="D5" s="6"/>
      <c r="E5" s="6">
        <v>18895</v>
      </c>
      <c r="F5" s="6"/>
      <c r="G5" s="6">
        <v>3973</v>
      </c>
      <c r="H5" s="6"/>
      <c r="I5" s="6">
        <v>1902</v>
      </c>
      <c r="J5" s="6"/>
      <c r="K5" s="6">
        <v>393</v>
      </c>
      <c r="L5" s="6"/>
      <c r="M5" s="7">
        <v>137</v>
      </c>
      <c r="N5" s="8"/>
      <c r="O5" s="6"/>
      <c r="R5">
        <v>1</v>
      </c>
    </row>
    <row r="6" spans="1:29" ht="45" x14ac:dyDescent="0.25">
      <c r="A6" s="1" t="s">
        <v>7</v>
      </c>
      <c r="B6" s="2"/>
      <c r="C6" s="3" t="s">
        <v>8</v>
      </c>
      <c r="D6" s="2"/>
      <c r="E6" s="3" t="s">
        <v>9</v>
      </c>
      <c r="F6" s="2"/>
      <c r="G6" s="2" t="s">
        <v>10</v>
      </c>
      <c r="H6" s="2"/>
      <c r="I6" s="2" t="s">
        <v>11</v>
      </c>
      <c r="J6" s="2"/>
      <c r="K6" s="2" t="s">
        <v>12</v>
      </c>
      <c r="L6" s="2"/>
      <c r="M6" s="3" t="s">
        <v>13</v>
      </c>
      <c r="N6" s="9"/>
      <c r="O6" s="2" t="s">
        <v>9</v>
      </c>
    </row>
    <row r="7" spans="1:29" x14ac:dyDescent="0.25">
      <c r="A7" s="5"/>
      <c r="B7" s="6"/>
      <c r="C7" s="7">
        <v>23826</v>
      </c>
      <c r="D7" s="6"/>
      <c r="E7" s="7">
        <v>20319</v>
      </c>
      <c r="F7" s="6"/>
      <c r="G7" s="6">
        <v>7854</v>
      </c>
      <c r="H7" s="6"/>
      <c r="I7" s="6">
        <v>2351</v>
      </c>
      <c r="J7" s="6"/>
      <c r="K7" s="6">
        <v>368</v>
      </c>
      <c r="L7" s="6"/>
      <c r="M7" s="7">
        <v>253</v>
      </c>
      <c r="N7" s="10"/>
      <c r="O7" s="6"/>
      <c r="R7">
        <v>1</v>
      </c>
    </row>
    <row r="8" spans="1:29" x14ac:dyDescent="0.25">
      <c r="A8" s="1" t="s">
        <v>358</v>
      </c>
      <c r="C8">
        <f>+C7+C5</f>
        <v>48555</v>
      </c>
      <c r="E8">
        <f>+E7+E5</f>
        <v>39214</v>
      </c>
      <c r="G8">
        <f>+G7+G5</f>
        <v>11827</v>
      </c>
      <c r="I8">
        <f>+I7+I5</f>
        <v>4253</v>
      </c>
      <c r="K8">
        <f>+K7+K5</f>
        <v>761</v>
      </c>
      <c r="M8">
        <f>+M7+M5</f>
        <v>390</v>
      </c>
      <c r="Y8">
        <v>1</v>
      </c>
    </row>
    <row r="11" spans="1:29" ht="45" x14ac:dyDescent="0.25">
      <c r="A11" s="18" t="s">
        <v>23</v>
      </c>
      <c r="B11" s="59"/>
      <c r="C11" s="61" t="s">
        <v>24</v>
      </c>
      <c r="D11" s="59"/>
      <c r="E11" s="59" t="s">
        <v>25</v>
      </c>
      <c r="F11" s="59"/>
      <c r="G11" s="59" t="s">
        <v>26</v>
      </c>
      <c r="H11" s="59"/>
      <c r="I11" s="59" t="s">
        <v>27</v>
      </c>
      <c r="J11" s="59"/>
      <c r="K11" s="59" t="s">
        <v>28</v>
      </c>
      <c r="L11" s="59"/>
      <c r="M11" s="3" t="s">
        <v>29</v>
      </c>
      <c r="N11" s="63"/>
      <c r="O11" s="2" t="s">
        <v>24</v>
      </c>
    </row>
    <row r="12" spans="1:29" x14ac:dyDescent="0.25">
      <c r="A12" s="19"/>
      <c r="B12" s="60"/>
      <c r="C12" s="62"/>
      <c r="D12" s="60"/>
      <c r="E12" s="60"/>
      <c r="F12" s="60"/>
      <c r="G12" s="60"/>
      <c r="H12" s="60"/>
      <c r="I12" s="60"/>
      <c r="J12" s="60"/>
      <c r="K12" s="60"/>
      <c r="L12" s="60"/>
      <c r="M12" s="20">
        <v>469</v>
      </c>
      <c r="N12" s="64"/>
      <c r="O12" s="21"/>
    </row>
    <row r="13" spans="1:29" ht="30" x14ac:dyDescent="0.25">
      <c r="A13" s="22"/>
      <c r="B13" s="60"/>
      <c r="C13" s="62"/>
      <c r="D13" s="60"/>
      <c r="E13" s="60"/>
      <c r="F13" s="60"/>
      <c r="G13" s="60"/>
      <c r="H13" s="60"/>
      <c r="I13" s="60"/>
      <c r="J13" s="60"/>
      <c r="K13" s="60"/>
      <c r="L13" s="60"/>
      <c r="M13" s="20" t="s">
        <v>30</v>
      </c>
      <c r="N13" s="64"/>
      <c r="O13" s="21"/>
    </row>
    <row r="14" spans="1:29" x14ac:dyDescent="0.25">
      <c r="A14" s="5"/>
      <c r="B14" s="6"/>
      <c r="C14" s="7">
        <v>25174</v>
      </c>
      <c r="D14" s="6"/>
      <c r="E14" s="6">
        <v>15375</v>
      </c>
      <c r="F14" s="6"/>
      <c r="G14" s="6">
        <v>7745</v>
      </c>
      <c r="H14" s="6"/>
      <c r="I14" s="6">
        <v>1196</v>
      </c>
      <c r="J14" s="6"/>
      <c r="K14" s="6">
        <v>892</v>
      </c>
      <c r="L14" s="6"/>
      <c r="M14" s="7">
        <v>706</v>
      </c>
      <c r="N14" s="8"/>
      <c r="O14" s="6"/>
      <c r="R14">
        <v>1</v>
      </c>
    </row>
    <row r="15" spans="1:29" ht="45" x14ac:dyDescent="0.25">
      <c r="A15" s="1" t="s">
        <v>31</v>
      </c>
      <c r="B15" s="2"/>
      <c r="C15" s="3" t="s">
        <v>32</v>
      </c>
      <c r="D15" s="2"/>
      <c r="E15" s="2" t="s">
        <v>33</v>
      </c>
      <c r="F15" s="2"/>
      <c r="G15" s="2" t="s">
        <v>34</v>
      </c>
      <c r="H15" s="2"/>
      <c r="I15" s="2" t="s">
        <v>35</v>
      </c>
      <c r="J15" s="2"/>
      <c r="K15" s="2" t="s">
        <v>36</v>
      </c>
      <c r="L15" s="2"/>
      <c r="M15" s="3" t="s">
        <v>37</v>
      </c>
      <c r="N15" s="4"/>
      <c r="O15" s="2" t="s">
        <v>32</v>
      </c>
    </row>
    <row r="16" spans="1:29" x14ac:dyDescent="0.25">
      <c r="A16" s="5"/>
      <c r="B16" s="6"/>
      <c r="C16" s="7">
        <v>22587</v>
      </c>
      <c r="D16" s="6"/>
      <c r="E16" s="6">
        <v>12039</v>
      </c>
      <c r="F16" s="6"/>
      <c r="G16" s="6">
        <v>5886</v>
      </c>
      <c r="H16" s="6"/>
      <c r="I16" s="6">
        <v>1590</v>
      </c>
      <c r="J16" s="6"/>
      <c r="K16" s="6">
        <v>348</v>
      </c>
      <c r="L16" s="6"/>
      <c r="M16" s="7">
        <v>524</v>
      </c>
      <c r="N16" s="8"/>
      <c r="O16" s="6"/>
      <c r="R16">
        <v>1</v>
      </c>
    </row>
    <row r="17" spans="1:25" x14ac:dyDescent="0.25">
      <c r="A17" s="1" t="s">
        <v>358</v>
      </c>
      <c r="C17">
        <f>+C16+C14</f>
        <v>47761</v>
      </c>
      <c r="E17">
        <f>+E16+E14</f>
        <v>27414</v>
      </c>
      <c r="G17">
        <f>+G16+G14</f>
        <v>13631</v>
      </c>
      <c r="I17">
        <f>+I16+I14</f>
        <v>2786</v>
      </c>
      <c r="K17">
        <f>+K16+K14</f>
        <v>1240</v>
      </c>
      <c r="M17">
        <f>+M16+M14+M12</f>
        <v>1699</v>
      </c>
      <c r="Y17">
        <v>1</v>
      </c>
    </row>
    <row r="20" spans="1:25" ht="60.2" customHeight="1" x14ac:dyDescent="0.25">
      <c r="A20" s="18" t="s">
        <v>38</v>
      </c>
      <c r="B20" s="59"/>
      <c r="C20" s="61" t="s">
        <v>39</v>
      </c>
      <c r="D20" s="59"/>
      <c r="E20" s="59" t="s">
        <v>40</v>
      </c>
      <c r="F20" s="59"/>
      <c r="G20" s="59" t="s">
        <v>41</v>
      </c>
      <c r="H20" s="59"/>
      <c r="I20" s="59" t="s">
        <v>42</v>
      </c>
      <c r="J20" s="59"/>
      <c r="K20" s="59" t="s">
        <v>43</v>
      </c>
      <c r="L20" s="59"/>
      <c r="M20" s="59" t="s">
        <v>44</v>
      </c>
      <c r="N20" s="63"/>
      <c r="O20" s="2" t="s">
        <v>39</v>
      </c>
    </row>
    <row r="21" spans="1:25" x14ac:dyDescent="0.25">
      <c r="A21" s="22" t="s">
        <v>45</v>
      </c>
      <c r="B21" s="60"/>
      <c r="C21" s="62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4"/>
      <c r="O21" s="21"/>
    </row>
    <row r="22" spans="1:25" ht="15" customHeight="1" x14ac:dyDescent="0.25">
      <c r="A22" s="5"/>
      <c r="B22" s="6"/>
      <c r="C22" s="7">
        <v>20837</v>
      </c>
      <c r="D22" s="6"/>
      <c r="E22" s="6">
        <v>10475</v>
      </c>
      <c r="F22" s="6"/>
      <c r="G22" s="6">
        <v>6119</v>
      </c>
      <c r="H22" s="6"/>
      <c r="I22" s="6">
        <v>1404</v>
      </c>
      <c r="J22" s="6"/>
      <c r="K22" s="6">
        <v>781</v>
      </c>
      <c r="L22" s="6"/>
      <c r="M22" s="6">
        <v>239</v>
      </c>
      <c r="N22" s="8"/>
      <c r="O22" s="6"/>
      <c r="R22">
        <v>1</v>
      </c>
    </row>
    <row r="23" spans="1:25" ht="45" x14ac:dyDescent="0.25">
      <c r="A23" s="1" t="s">
        <v>46</v>
      </c>
      <c r="B23" s="2"/>
      <c r="C23" s="3" t="s">
        <v>47</v>
      </c>
      <c r="D23" s="2"/>
      <c r="E23" s="2" t="s">
        <v>48</v>
      </c>
      <c r="F23" s="2"/>
      <c r="G23" s="2" t="s">
        <v>49</v>
      </c>
      <c r="H23" s="2"/>
      <c r="I23" s="2" t="s">
        <v>50</v>
      </c>
      <c r="J23" s="2"/>
      <c r="K23" s="2" t="s">
        <v>51</v>
      </c>
      <c r="L23" s="2"/>
      <c r="M23" s="3" t="s">
        <v>52</v>
      </c>
      <c r="N23" s="4"/>
      <c r="O23" s="2" t="s">
        <v>47</v>
      </c>
    </row>
    <row r="24" spans="1:25" x14ac:dyDescent="0.25">
      <c r="A24" s="5"/>
      <c r="B24" s="6"/>
      <c r="C24" s="7">
        <v>22116</v>
      </c>
      <c r="D24" s="6"/>
      <c r="E24" s="6">
        <v>14498</v>
      </c>
      <c r="F24" s="6"/>
      <c r="G24" s="6">
        <v>4621</v>
      </c>
      <c r="H24" s="6"/>
      <c r="I24" s="6">
        <v>1416</v>
      </c>
      <c r="J24" s="6"/>
      <c r="K24" s="6">
        <v>354</v>
      </c>
      <c r="L24" s="6"/>
      <c r="M24" s="7">
        <v>595</v>
      </c>
      <c r="N24" s="8"/>
      <c r="O24" s="6"/>
      <c r="R24">
        <v>1</v>
      </c>
    </row>
    <row r="25" spans="1:25" x14ac:dyDescent="0.25">
      <c r="A25" s="1" t="s">
        <v>358</v>
      </c>
      <c r="C25">
        <f>+C24+C22</f>
        <v>42953</v>
      </c>
      <c r="E25">
        <f>+E24+E22</f>
        <v>24973</v>
      </c>
      <c r="G25">
        <f>+G24+G22</f>
        <v>10740</v>
      </c>
      <c r="I25">
        <f>+I24+I22</f>
        <v>2820</v>
      </c>
      <c r="K25">
        <f>+K24+K22</f>
        <v>1135</v>
      </c>
      <c r="M25">
        <f>+M24+M22</f>
        <v>834</v>
      </c>
      <c r="Y25">
        <v>1</v>
      </c>
    </row>
    <row r="28" spans="1:25" ht="30" x14ac:dyDescent="0.25">
      <c r="A28" s="1" t="s">
        <v>53</v>
      </c>
      <c r="B28" s="2"/>
      <c r="C28" s="46" t="s">
        <v>54</v>
      </c>
      <c r="D28" s="2"/>
      <c r="E28" s="2" t="s">
        <v>55</v>
      </c>
      <c r="F28" s="2"/>
      <c r="G28" s="2" t="s">
        <v>56</v>
      </c>
      <c r="H28" s="2"/>
      <c r="I28" s="2" t="s">
        <v>57</v>
      </c>
      <c r="J28" s="2"/>
      <c r="K28" s="2"/>
      <c r="L28" s="2"/>
      <c r="M28" s="3" t="s">
        <v>58</v>
      </c>
      <c r="N28" s="2"/>
      <c r="O28" s="2" t="s">
        <v>59</v>
      </c>
    </row>
    <row r="29" spans="1:25" x14ac:dyDescent="0.25">
      <c r="A29" s="5"/>
      <c r="B29" s="6"/>
      <c r="C29" s="47">
        <v>16848</v>
      </c>
      <c r="D29" s="6"/>
      <c r="E29" s="6">
        <v>10234</v>
      </c>
      <c r="F29" s="6"/>
      <c r="G29" s="6">
        <v>13481</v>
      </c>
      <c r="H29" s="6"/>
      <c r="I29" s="6">
        <v>1322</v>
      </c>
      <c r="J29" s="6"/>
      <c r="K29" s="6"/>
      <c r="L29" s="6"/>
      <c r="M29" s="7">
        <v>398</v>
      </c>
      <c r="N29" s="6"/>
      <c r="O29" s="6"/>
      <c r="R29">
        <v>1</v>
      </c>
    </row>
    <row r="30" spans="1:25" ht="30" x14ac:dyDescent="0.25">
      <c r="A30" s="18" t="s">
        <v>60</v>
      </c>
      <c r="B30" s="59"/>
      <c r="C30" s="65" t="s">
        <v>61</v>
      </c>
      <c r="D30" s="59"/>
      <c r="E30" s="59" t="s">
        <v>62</v>
      </c>
      <c r="F30" s="59"/>
      <c r="G30" s="59" t="s">
        <v>63</v>
      </c>
      <c r="H30" s="59"/>
      <c r="I30" s="59" t="s">
        <v>64</v>
      </c>
      <c r="J30" s="59"/>
      <c r="K30" s="59" t="s">
        <v>65</v>
      </c>
      <c r="L30" s="59"/>
      <c r="M30" s="3" t="s">
        <v>66</v>
      </c>
      <c r="N30" s="63"/>
      <c r="O30" s="2" t="s">
        <v>61</v>
      </c>
    </row>
    <row r="31" spans="1:25" x14ac:dyDescent="0.25">
      <c r="A31" s="19"/>
      <c r="B31" s="60"/>
      <c r="C31" s="66"/>
      <c r="D31" s="60"/>
      <c r="E31" s="60"/>
      <c r="F31" s="60"/>
      <c r="G31" s="60"/>
      <c r="H31" s="60"/>
      <c r="I31" s="60"/>
      <c r="J31" s="60"/>
      <c r="K31" s="60"/>
      <c r="L31" s="60"/>
      <c r="M31" s="20">
        <v>540</v>
      </c>
      <c r="N31" s="64"/>
      <c r="O31" s="21"/>
    </row>
    <row r="32" spans="1:25" ht="45" x14ac:dyDescent="0.25">
      <c r="A32" s="22"/>
      <c r="B32" s="60"/>
      <c r="C32" s="66"/>
      <c r="D32" s="60"/>
      <c r="E32" s="60"/>
      <c r="F32" s="60"/>
      <c r="G32" s="60"/>
      <c r="H32" s="60"/>
      <c r="I32" s="60"/>
      <c r="J32" s="60"/>
      <c r="K32" s="60"/>
      <c r="L32" s="60"/>
      <c r="M32" s="20" t="s">
        <v>67</v>
      </c>
      <c r="N32" s="64"/>
      <c r="O32" s="21"/>
    </row>
    <row r="33" spans="1:29" x14ac:dyDescent="0.25">
      <c r="A33" s="5"/>
      <c r="B33" s="6"/>
      <c r="C33" s="7">
        <v>24815</v>
      </c>
      <c r="D33" s="6"/>
      <c r="E33" s="6">
        <v>13262</v>
      </c>
      <c r="F33" s="6"/>
      <c r="G33" s="6">
        <v>13096</v>
      </c>
      <c r="H33" s="6"/>
      <c r="I33" s="6">
        <v>1502</v>
      </c>
      <c r="J33" s="6"/>
      <c r="K33" s="6">
        <v>932</v>
      </c>
      <c r="L33" s="6"/>
      <c r="M33" s="7">
        <v>788</v>
      </c>
      <c r="N33" s="8"/>
      <c r="O33" s="6"/>
      <c r="R33">
        <v>1</v>
      </c>
    </row>
    <row r="34" spans="1:29" x14ac:dyDescent="0.25">
      <c r="A34" s="1" t="s">
        <v>358</v>
      </c>
      <c r="C34">
        <f>+C33+C29</f>
        <v>41663</v>
      </c>
      <c r="E34">
        <f>+E33+E29</f>
        <v>23496</v>
      </c>
      <c r="G34">
        <f>+G33+G29</f>
        <v>26577</v>
      </c>
      <c r="I34">
        <f>+I33+I29</f>
        <v>2824</v>
      </c>
      <c r="K34">
        <f>+K33+K29</f>
        <v>932</v>
      </c>
      <c r="M34">
        <f>+M33+M29</f>
        <v>1186</v>
      </c>
      <c r="Y34">
        <v>1</v>
      </c>
    </row>
    <row r="37" spans="1:29" ht="60" x14ac:dyDescent="0.25">
      <c r="A37" s="18" t="s">
        <v>68</v>
      </c>
      <c r="B37" s="59"/>
      <c r="C37" s="61" t="s">
        <v>69</v>
      </c>
      <c r="D37" s="59"/>
      <c r="E37" s="59" t="s">
        <v>70</v>
      </c>
      <c r="F37" s="59"/>
      <c r="G37" s="59" t="s">
        <v>71</v>
      </c>
      <c r="H37" s="59"/>
      <c r="I37" s="59" t="s">
        <v>72</v>
      </c>
      <c r="J37" s="59"/>
      <c r="K37" s="59" t="s">
        <v>73</v>
      </c>
      <c r="L37" s="59"/>
      <c r="M37" s="2" t="s">
        <v>74</v>
      </c>
      <c r="N37" s="63"/>
      <c r="O37" s="2" t="s">
        <v>69</v>
      </c>
    </row>
    <row r="38" spans="1:29" x14ac:dyDescent="0.25">
      <c r="A38" s="22" t="s">
        <v>75</v>
      </c>
      <c r="B38" s="60"/>
      <c r="C38" s="62"/>
      <c r="D38" s="60"/>
      <c r="E38" s="60"/>
      <c r="F38" s="60"/>
      <c r="G38" s="60"/>
      <c r="H38" s="60"/>
      <c r="I38" s="60"/>
      <c r="J38" s="60"/>
      <c r="K38" s="60"/>
      <c r="L38" s="60"/>
      <c r="M38" s="21">
        <v>371</v>
      </c>
      <c r="N38" s="64"/>
      <c r="O38" s="21"/>
    </row>
    <row r="39" spans="1:29" ht="45" x14ac:dyDescent="0.25">
      <c r="B39" s="60"/>
      <c r="C39" s="62"/>
      <c r="D39" s="60"/>
      <c r="E39" s="60"/>
      <c r="F39" s="60"/>
      <c r="G39" s="60"/>
      <c r="H39" s="60"/>
      <c r="I39" s="60"/>
      <c r="J39" s="60"/>
      <c r="K39" s="60"/>
      <c r="L39" s="60"/>
      <c r="M39" s="20" t="s">
        <v>76</v>
      </c>
      <c r="N39" s="64"/>
      <c r="O39" s="21"/>
    </row>
    <row r="40" spans="1:29" ht="15" customHeight="1" x14ac:dyDescent="0.25">
      <c r="A40" s="5"/>
      <c r="B40" s="6"/>
      <c r="C40" s="7">
        <v>19832</v>
      </c>
      <c r="D40" s="6"/>
      <c r="E40" s="6">
        <v>11259</v>
      </c>
      <c r="F40" s="6"/>
      <c r="G40" s="6">
        <v>6868</v>
      </c>
      <c r="H40" s="6"/>
      <c r="I40" s="6">
        <v>1392</v>
      </c>
      <c r="J40" s="6"/>
      <c r="K40" s="6">
        <v>1053</v>
      </c>
      <c r="L40" s="6"/>
      <c r="M40" s="7">
        <v>604</v>
      </c>
      <c r="N40" s="8"/>
      <c r="O40" s="6"/>
      <c r="R40">
        <v>1</v>
      </c>
    </row>
    <row r="41" spans="1:29" ht="30" customHeight="1" x14ac:dyDescent="0.25">
      <c r="A41" s="24" t="s">
        <v>77</v>
      </c>
      <c r="B41" s="59"/>
      <c r="C41" s="61" t="s">
        <v>78</v>
      </c>
      <c r="D41" s="59"/>
      <c r="E41" s="59" t="s">
        <v>79</v>
      </c>
      <c r="F41" s="59"/>
      <c r="G41" s="61" t="s">
        <v>80</v>
      </c>
      <c r="H41" s="59"/>
      <c r="I41" s="59" t="s">
        <v>81</v>
      </c>
      <c r="J41" s="59"/>
      <c r="K41" s="59"/>
      <c r="L41" s="59"/>
      <c r="M41" s="59"/>
      <c r="N41" s="57"/>
      <c r="O41" s="2" t="s">
        <v>80</v>
      </c>
    </row>
    <row r="42" spans="1:29" x14ac:dyDescent="0.25">
      <c r="A42" s="25" t="s">
        <v>82</v>
      </c>
      <c r="B42" s="60"/>
      <c r="C42" s="62"/>
      <c r="D42" s="60"/>
      <c r="E42" s="60"/>
      <c r="F42" s="60"/>
      <c r="G42" s="62"/>
      <c r="H42" s="60"/>
      <c r="I42" s="60"/>
      <c r="J42" s="60"/>
      <c r="K42" s="60"/>
      <c r="L42" s="60"/>
      <c r="M42" s="60"/>
      <c r="N42" s="58"/>
      <c r="O42" s="21"/>
    </row>
    <row r="43" spans="1:29" x14ac:dyDescent="0.25">
      <c r="A43" s="5"/>
      <c r="B43" s="6"/>
      <c r="C43" s="7">
        <v>17894</v>
      </c>
      <c r="D43" s="6"/>
      <c r="E43" s="6">
        <v>9473</v>
      </c>
      <c r="F43" s="6"/>
      <c r="G43" s="7">
        <v>23521</v>
      </c>
      <c r="H43" s="6"/>
      <c r="I43" s="6">
        <v>2285</v>
      </c>
      <c r="J43" s="6"/>
      <c r="K43" s="6"/>
      <c r="L43" s="6"/>
      <c r="M43" s="6"/>
      <c r="N43" s="26"/>
      <c r="O43" s="6"/>
      <c r="V43">
        <v>1</v>
      </c>
    </row>
    <row r="44" spans="1:29" x14ac:dyDescent="0.25">
      <c r="A44" s="1" t="s">
        <v>358</v>
      </c>
      <c r="C44">
        <f>+C43+C40</f>
        <v>37726</v>
      </c>
      <c r="E44">
        <f>+E43+E40</f>
        <v>20732</v>
      </c>
      <c r="G44">
        <f>+G43+G40</f>
        <v>30389</v>
      </c>
      <c r="I44">
        <f>+I43+I40</f>
        <v>3677</v>
      </c>
      <c r="K44">
        <f>+K43+K40</f>
        <v>1053</v>
      </c>
      <c r="M44">
        <f>+M43+M40+M38</f>
        <v>975</v>
      </c>
      <c r="Y44">
        <v>1</v>
      </c>
    </row>
    <row r="45" spans="1:29" x14ac:dyDescent="0.25">
      <c r="R45">
        <f>+SUM(R4:R43)</f>
        <v>9</v>
      </c>
      <c r="T45">
        <f>+SUM(T4:T43)</f>
        <v>0</v>
      </c>
      <c r="V45">
        <f>+SUM(V4:V43)</f>
        <v>1</v>
      </c>
      <c r="Y45">
        <f>+SUM(Y4:Y44)</f>
        <v>5</v>
      </c>
      <c r="AA45">
        <f>+SUM(AA4:AA44)</f>
        <v>0</v>
      </c>
      <c r="AC45">
        <f>+SUM(AC4:AC44)</f>
        <v>0</v>
      </c>
    </row>
    <row r="47" spans="1:29" x14ac:dyDescent="0.25">
      <c r="A47" t="s">
        <v>361</v>
      </c>
      <c r="C47" s="38">
        <f>+C44+C34+C25+C17+C8</f>
        <v>218658</v>
      </c>
      <c r="E47" s="38">
        <f>+E44+E34+E25+E17+E8</f>
        <v>135829</v>
      </c>
      <c r="G47" s="38">
        <f>+G44+G34++G25+G17+G8</f>
        <v>93164</v>
      </c>
      <c r="I47" s="38">
        <f>+I44+I34++I25+I17+I8</f>
        <v>16360</v>
      </c>
      <c r="K47" s="38">
        <f>+K44+K34++K25+K17+K8</f>
        <v>5121</v>
      </c>
      <c r="M47" s="38">
        <f>+M44+M34++M25+M17+M8</f>
        <v>5084</v>
      </c>
      <c r="O47" s="39">
        <f>+SUM(C47:M47)</f>
        <v>474216</v>
      </c>
      <c r="R47" s="38"/>
    </row>
    <row r="48" spans="1:29" x14ac:dyDescent="0.25">
      <c r="C48" s="41">
        <f>+C47/$O$47</f>
        <v>0.46109367882990032</v>
      </c>
      <c r="E48" s="41">
        <f>+E47/$O$47</f>
        <v>0.28642854732864348</v>
      </c>
      <c r="G48" s="41">
        <f>+G47/$O$47</f>
        <v>0.19645899758759722</v>
      </c>
      <c r="I48" s="41">
        <f>+I47/$O$47</f>
        <v>3.4499046847849928E-2</v>
      </c>
      <c r="K48" s="41">
        <f>+K47/$O$47</f>
        <v>1.079887646135938E-2</v>
      </c>
      <c r="M48" s="41">
        <f>+M47/$O$47</f>
        <v>1.0720852944649695E-2</v>
      </c>
      <c r="O48" s="41"/>
      <c r="P48" t="s">
        <v>362</v>
      </c>
      <c r="R48" s="41">
        <f>+R45/SUM($R$45:$V$45)</f>
        <v>0.9</v>
      </c>
      <c r="T48" s="41">
        <f>+T45/SUM($R$45:$V$45)</f>
        <v>0</v>
      </c>
      <c r="V48" s="41">
        <f>+V45/SUM($R$45:$V$45)</f>
        <v>0.1</v>
      </c>
      <c r="Y48" s="41">
        <f>+Y45/SUM($R$45:$V$45)</f>
        <v>0.5</v>
      </c>
      <c r="AA48" s="41">
        <f>+AA45/SUM($R$45:$V$45)</f>
        <v>0</v>
      </c>
      <c r="AC48" s="41">
        <f>+AC45/SUM($R$45:$V$45)</f>
        <v>0</v>
      </c>
    </row>
    <row r="50" spans="1:29" x14ac:dyDescent="0.25">
      <c r="A50" t="s">
        <v>365</v>
      </c>
      <c r="C50" s="38">
        <f>+C40+C33+C29+C24+C22+C16+C14+C7+C5</f>
        <v>200764</v>
      </c>
      <c r="G50" s="38">
        <f>+G43</f>
        <v>23521</v>
      </c>
      <c r="P50" s="42" t="s">
        <v>363</v>
      </c>
      <c r="Y50">
        <f>+TRUNC((C48-Y48)/$C$57,0)</f>
        <v>0</v>
      </c>
      <c r="AA50">
        <f>+TRUNC((E48-AA48)/$C$57,0)</f>
        <v>2</v>
      </c>
      <c r="AC50">
        <f>+TRUNC((G48-AC48)/$C$57,0)</f>
        <v>1</v>
      </c>
    </row>
    <row r="51" spans="1:29" x14ac:dyDescent="0.25">
      <c r="A51" s="43">
        <f>+SUM(C51:G51)</f>
        <v>0.47295957960085699</v>
      </c>
      <c r="C51" s="41">
        <f>+C50/$O$47</f>
        <v>0.42335981915414073</v>
      </c>
      <c r="G51" s="41">
        <f>+G50/$O$47</f>
        <v>4.9599760446716261E-2</v>
      </c>
      <c r="P51" s="42" t="s">
        <v>364</v>
      </c>
      <c r="AA51">
        <v>1</v>
      </c>
      <c r="AC51">
        <v>1</v>
      </c>
    </row>
    <row r="53" spans="1:29" x14ac:dyDescent="0.25">
      <c r="A53" t="s">
        <v>366</v>
      </c>
      <c r="C53" s="38">
        <v>218658</v>
      </c>
      <c r="E53" s="38">
        <v>135829</v>
      </c>
      <c r="G53" s="38">
        <v>93164</v>
      </c>
      <c r="I53" s="38">
        <f>+I47*AE45/SUM($Y$45:$AC$45)+I47*(AE50+AE51)/(SUM($Y$50:$AC$51))</f>
        <v>0</v>
      </c>
      <c r="K53" s="38">
        <f>+K47*AG45/SUM($Y$45:$AC$45)+K47*(AG50+AG51)/(SUM($Y$50:$AC$51))</f>
        <v>0</v>
      </c>
      <c r="M53" s="38">
        <f>+M47*AI45/SUM($Y$45:$AC$45)+M47*(AI50+AI51)/(SUM($Y$50:$AC$51))</f>
        <v>0</v>
      </c>
      <c r="O53" s="39">
        <f>+SUM(C53:M53)</f>
        <v>447651</v>
      </c>
      <c r="Y53">
        <f>+Y51+Y50+Y45</f>
        <v>5</v>
      </c>
      <c r="AA53">
        <f>+AA51+AA50+AA45</f>
        <v>3</v>
      </c>
      <c r="AC53">
        <f>+AC51+AC50+AC45</f>
        <v>2</v>
      </c>
    </row>
    <row r="54" spans="1:29" ht="15.75" thickBot="1" x14ac:dyDescent="0.3">
      <c r="A54" s="51">
        <f>+SUM(C54:G54)</f>
        <v>0.94398122374614102</v>
      </c>
      <c r="B54" s="52"/>
      <c r="C54" s="53">
        <f>+C53/$O$47</f>
        <v>0.46109367882990032</v>
      </c>
      <c r="D54" s="52"/>
      <c r="E54" s="53">
        <f>+E53/$O$47</f>
        <v>0.28642854732864348</v>
      </c>
      <c r="F54" s="52"/>
      <c r="G54" s="53">
        <f>+G53/$O$47</f>
        <v>0.19645899758759722</v>
      </c>
      <c r="H54" s="52"/>
      <c r="I54" s="53">
        <f>+I53/$O$47</f>
        <v>0</v>
      </c>
      <c r="J54" s="52"/>
      <c r="K54" s="53">
        <f>+K53/$O$47</f>
        <v>0</v>
      </c>
      <c r="L54" s="52"/>
      <c r="M54" s="53">
        <f>+M53/$O$47</f>
        <v>0</v>
      </c>
      <c r="N54" s="52"/>
      <c r="O54" s="53">
        <f>+O53/$O$47</f>
        <v>0.94398122374614102</v>
      </c>
    </row>
    <row r="55" spans="1:29" x14ac:dyDescent="0.25">
      <c r="A55" t="s">
        <v>380</v>
      </c>
      <c r="C55" s="41">
        <f>+C53/C47</f>
        <v>1</v>
      </c>
      <c r="E55" s="41">
        <f>+E53/E47</f>
        <v>1</v>
      </c>
      <c r="G55" s="41">
        <f>+G53/G47</f>
        <v>1</v>
      </c>
      <c r="I55" s="41">
        <f>+I53/I47</f>
        <v>0</v>
      </c>
      <c r="K55" s="41">
        <f>+K53/K47</f>
        <v>0</v>
      </c>
      <c r="M55" s="41">
        <f>+M53/M47</f>
        <v>0</v>
      </c>
      <c r="Y55" s="50">
        <f>Y53*$C$57</f>
        <v>0.5</v>
      </c>
      <c r="Z55" s="50"/>
      <c r="AA55" s="50">
        <f>AA53*$C$57</f>
        <v>0.30000000000000004</v>
      </c>
      <c r="AB55" s="50"/>
      <c r="AC55" s="50">
        <f>AC53*$C$57</f>
        <v>0.2</v>
      </c>
    </row>
    <row r="57" spans="1:29" x14ac:dyDescent="0.25">
      <c r="A57" t="s">
        <v>377</v>
      </c>
      <c r="C57" s="41">
        <f>1/+SUM(R45:V45)</f>
        <v>0.1</v>
      </c>
      <c r="Y57" s="48"/>
    </row>
    <row r="58" spans="1:29" x14ac:dyDescent="0.25">
      <c r="Y58" s="50"/>
    </row>
    <row r="59" spans="1:29" x14ac:dyDescent="0.25">
      <c r="A59" t="s">
        <v>381</v>
      </c>
      <c r="C59" s="49">
        <f>$O$47*Y55</f>
        <v>237108</v>
      </c>
      <c r="D59" s="49"/>
      <c r="E59" s="49">
        <f>$O$47*AA55</f>
        <v>142264.80000000002</v>
      </c>
      <c r="F59" s="49"/>
      <c r="G59" s="49">
        <f>$O$47*AC55</f>
        <v>94843.200000000012</v>
      </c>
      <c r="O59" s="39">
        <f>+SUM(C59:M59)</f>
        <v>474216.00000000006</v>
      </c>
    </row>
    <row r="60" spans="1:29" x14ac:dyDescent="0.25">
      <c r="A60" s="43">
        <f>+SUM(C60:G60)</f>
        <v>1</v>
      </c>
      <c r="C60" s="50">
        <f>Y55</f>
        <v>0.5</v>
      </c>
      <c r="E60" s="50">
        <f>AA55</f>
        <v>0.30000000000000004</v>
      </c>
      <c r="G60" s="50">
        <f>AC55</f>
        <v>0.2</v>
      </c>
      <c r="O60" s="50">
        <f>+SUM(C60:M60)</f>
        <v>1</v>
      </c>
    </row>
  </sheetData>
  <mergeCells count="65">
    <mergeCell ref="A1:A2"/>
    <mergeCell ref="B1:M1"/>
    <mergeCell ref="N1:N2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N11:N13"/>
    <mergeCell ref="B20:B21"/>
    <mergeCell ref="C20:C21"/>
    <mergeCell ref="D20:D21"/>
    <mergeCell ref="E20:E21"/>
    <mergeCell ref="F20:F21"/>
    <mergeCell ref="M20:M21"/>
    <mergeCell ref="N20:N21"/>
    <mergeCell ref="B30:B32"/>
    <mergeCell ref="C30:C32"/>
    <mergeCell ref="D30:D32"/>
    <mergeCell ref="E30:E32"/>
    <mergeCell ref="F30:F32"/>
    <mergeCell ref="G30:G32"/>
    <mergeCell ref="H30:H32"/>
    <mergeCell ref="I30:I32"/>
    <mergeCell ref="G20:G21"/>
    <mergeCell ref="H20:H21"/>
    <mergeCell ref="I20:I21"/>
    <mergeCell ref="J20:J21"/>
    <mergeCell ref="K20:K21"/>
    <mergeCell ref="L20:L21"/>
    <mergeCell ref="B37:B39"/>
    <mergeCell ref="C37:C39"/>
    <mergeCell ref="D37:D39"/>
    <mergeCell ref="E37:E39"/>
    <mergeCell ref="F37:F39"/>
    <mergeCell ref="L37:L39"/>
    <mergeCell ref="N37:N39"/>
    <mergeCell ref="J30:J32"/>
    <mergeCell ref="K30:K32"/>
    <mergeCell ref="L30:L32"/>
    <mergeCell ref="N30:N32"/>
    <mergeCell ref="G41:G42"/>
    <mergeCell ref="H37:H39"/>
    <mergeCell ref="I37:I39"/>
    <mergeCell ref="J37:J39"/>
    <mergeCell ref="K37:K39"/>
    <mergeCell ref="G37:G39"/>
    <mergeCell ref="B41:B42"/>
    <mergeCell ref="C41:C42"/>
    <mergeCell ref="D41:D42"/>
    <mergeCell ref="E41:E42"/>
    <mergeCell ref="F41:F42"/>
    <mergeCell ref="N41:N42"/>
    <mergeCell ref="H41:H42"/>
    <mergeCell ref="I41:I42"/>
    <mergeCell ref="J41:J42"/>
    <mergeCell ref="K41:K42"/>
    <mergeCell ref="L41:L42"/>
    <mergeCell ref="M41:M42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28.7109375" customWidth="1"/>
    <col min="2" max="2" width="2.7109375" customWidth="1"/>
    <col min="3" max="3" width="12.7109375" customWidth="1"/>
    <col min="4" max="4" width="2.7109375" customWidth="1"/>
    <col min="5" max="5" width="12.7109375" customWidth="1"/>
    <col min="6" max="6" width="2.7109375" customWidth="1"/>
    <col min="7" max="7" width="12.7109375" customWidth="1"/>
    <col min="8" max="8" width="2.7109375" customWidth="1"/>
    <col min="9" max="9" width="12.7109375" customWidth="1"/>
    <col min="10" max="10" width="2.7109375" customWidth="1"/>
    <col min="11" max="11" width="12.7109375" customWidth="1"/>
    <col min="12" max="12" width="2.7109375" customWidth="1"/>
    <col min="13" max="13" width="12.7109375" customWidth="1"/>
    <col min="14" max="14" width="2.7109375" customWidth="1"/>
    <col min="15" max="15" width="14.42578125" customWidth="1"/>
    <col min="16" max="16" width="2.7109375" customWidth="1"/>
    <col min="17" max="17" width="12.7109375" customWidth="1"/>
    <col min="19" max="19" width="2.7109375" customWidth="1"/>
    <col min="21" max="21" width="2.7109375" customWidth="1"/>
    <col min="24" max="24" width="2.7109375" customWidth="1"/>
    <col min="26" max="26" width="2.7109375" customWidth="1"/>
    <col min="28" max="28" width="2.7109375" customWidth="1"/>
  </cols>
  <sheetData>
    <row r="1" spans="1:29" ht="15" customHeight="1" x14ac:dyDescent="0.25">
      <c r="A1" s="67" t="s">
        <v>14</v>
      </c>
      <c r="B1" s="69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67"/>
      <c r="O1" s="11" t="s">
        <v>16</v>
      </c>
      <c r="R1" t="s">
        <v>359</v>
      </c>
      <c r="Y1" t="s">
        <v>360</v>
      </c>
    </row>
    <row r="2" spans="1:29" x14ac:dyDescent="0.25">
      <c r="A2" s="68"/>
      <c r="B2" s="1"/>
      <c r="C2" s="1" t="s">
        <v>17</v>
      </c>
      <c r="D2" s="12"/>
      <c r="E2" s="12" t="s">
        <v>18</v>
      </c>
      <c r="F2" s="13"/>
      <c r="G2" s="13" t="s">
        <v>19</v>
      </c>
      <c r="H2" s="14"/>
      <c r="I2" s="14" t="s">
        <v>20</v>
      </c>
      <c r="J2" s="15"/>
      <c r="K2" s="15" t="s">
        <v>21</v>
      </c>
      <c r="L2" s="16"/>
      <c r="M2" s="16" t="s">
        <v>22</v>
      </c>
      <c r="N2" s="68"/>
      <c r="O2" s="17"/>
      <c r="R2" s="1" t="s">
        <v>17</v>
      </c>
      <c r="S2" s="12"/>
      <c r="T2" s="12" t="s">
        <v>18</v>
      </c>
      <c r="U2" s="13"/>
      <c r="V2" s="13" t="s">
        <v>19</v>
      </c>
      <c r="X2" s="1"/>
      <c r="Y2" s="1" t="s">
        <v>17</v>
      </c>
      <c r="Z2" s="12"/>
      <c r="AA2" s="12" t="s">
        <v>18</v>
      </c>
      <c r="AB2" s="13"/>
      <c r="AC2" s="13" t="s">
        <v>19</v>
      </c>
    </row>
    <row r="4" spans="1:29" ht="30" x14ac:dyDescent="0.25">
      <c r="A4" s="1" t="s">
        <v>83</v>
      </c>
      <c r="B4" s="2"/>
      <c r="C4" s="3" t="s">
        <v>84</v>
      </c>
      <c r="D4" s="2"/>
      <c r="E4" s="2" t="s">
        <v>85</v>
      </c>
      <c r="F4" s="2"/>
      <c r="G4" s="3" t="s">
        <v>86</v>
      </c>
      <c r="H4" s="2"/>
      <c r="I4" s="2" t="s">
        <v>87</v>
      </c>
      <c r="J4" s="2"/>
      <c r="K4" s="2"/>
      <c r="L4" s="2"/>
      <c r="M4" s="2" t="s">
        <v>88</v>
      </c>
      <c r="N4" s="2"/>
      <c r="O4" s="2" t="s">
        <v>89</v>
      </c>
      <c r="P4" s="4"/>
      <c r="Q4" s="2" t="s">
        <v>84</v>
      </c>
    </row>
    <row r="5" spans="1:29" x14ac:dyDescent="0.25">
      <c r="A5" s="5"/>
      <c r="B5" s="6"/>
      <c r="C5" s="7">
        <v>15719</v>
      </c>
      <c r="D5" s="6"/>
      <c r="E5" s="6">
        <v>3672</v>
      </c>
      <c r="F5" s="6"/>
      <c r="G5" s="7">
        <v>12147</v>
      </c>
      <c r="H5" s="6"/>
      <c r="I5" s="6">
        <v>826</v>
      </c>
      <c r="J5" s="6"/>
      <c r="K5" s="6"/>
      <c r="L5" s="6"/>
      <c r="M5" s="6">
        <v>250</v>
      </c>
      <c r="N5" s="6"/>
      <c r="O5" s="6">
        <v>144</v>
      </c>
      <c r="P5" s="8"/>
      <c r="Q5" s="6"/>
      <c r="R5">
        <v>1</v>
      </c>
    </row>
    <row r="6" spans="1:29" ht="30" customHeight="1" x14ac:dyDescent="0.25">
      <c r="A6" s="13" t="s">
        <v>90</v>
      </c>
      <c r="B6" s="2"/>
      <c r="C6" s="2" t="s">
        <v>91</v>
      </c>
      <c r="D6" s="2"/>
      <c r="E6" s="2" t="s">
        <v>92</v>
      </c>
      <c r="F6" s="2"/>
      <c r="G6" s="3" t="s">
        <v>93</v>
      </c>
      <c r="H6" s="2"/>
      <c r="I6" s="2" t="s">
        <v>94</v>
      </c>
      <c r="J6" s="2"/>
      <c r="K6" s="2" t="s">
        <v>95</v>
      </c>
      <c r="L6" s="2"/>
      <c r="M6" s="2" t="s">
        <v>96</v>
      </c>
      <c r="N6" s="2"/>
      <c r="O6" s="3" t="s">
        <v>97</v>
      </c>
      <c r="P6" s="27"/>
      <c r="Q6" s="2" t="s">
        <v>93</v>
      </c>
    </row>
    <row r="7" spans="1:29" x14ac:dyDescent="0.25">
      <c r="A7" s="5"/>
      <c r="B7" s="6"/>
      <c r="C7" s="6">
        <v>17875</v>
      </c>
      <c r="D7" s="6"/>
      <c r="E7" s="6">
        <v>5782</v>
      </c>
      <c r="F7" s="6"/>
      <c r="G7" s="7">
        <v>18400</v>
      </c>
      <c r="H7" s="6"/>
      <c r="I7" s="6">
        <v>2489</v>
      </c>
      <c r="J7" s="6"/>
      <c r="K7" s="6">
        <v>191</v>
      </c>
      <c r="L7" s="6"/>
      <c r="M7" s="6">
        <v>129</v>
      </c>
      <c r="N7" s="6"/>
      <c r="O7" s="7">
        <v>306</v>
      </c>
      <c r="P7" s="26"/>
      <c r="Q7" s="6"/>
      <c r="V7">
        <v>1</v>
      </c>
    </row>
    <row r="8" spans="1:29" x14ac:dyDescent="0.25">
      <c r="A8" s="1" t="s">
        <v>358</v>
      </c>
      <c r="C8">
        <f>+C7+C5</f>
        <v>33594</v>
      </c>
      <c r="E8">
        <f>+E7+E5</f>
        <v>9454</v>
      </c>
      <c r="G8">
        <f>+G7+G5</f>
        <v>30547</v>
      </c>
      <c r="I8">
        <f>+I7+I5</f>
        <v>3315</v>
      </c>
      <c r="K8">
        <f>+K7+K5</f>
        <v>191</v>
      </c>
      <c r="M8">
        <f>+M7+M5</f>
        <v>379</v>
      </c>
      <c r="O8">
        <f>+O7+O5</f>
        <v>450</v>
      </c>
      <c r="Y8">
        <v>1</v>
      </c>
    </row>
    <row r="11" spans="1:29" ht="45" x14ac:dyDescent="0.25">
      <c r="A11" s="1" t="s">
        <v>98</v>
      </c>
      <c r="B11" s="2"/>
      <c r="C11" s="3" t="s">
        <v>99</v>
      </c>
      <c r="D11" s="2"/>
      <c r="E11" s="2" t="s">
        <v>100</v>
      </c>
      <c r="F11" s="2"/>
      <c r="G11" s="2" t="s">
        <v>101</v>
      </c>
      <c r="H11" s="2"/>
      <c r="I11" s="2" t="s">
        <v>102</v>
      </c>
      <c r="J11" s="2"/>
      <c r="K11" s="2"/>
      <c r="L11" s="2"/>
      <c r="M11" s="2" t="s">
        <v>103</v>
      </c>
      <c r="N11" s="2"/>
      <c r="O11" s="2" t="s">
        <v>104</v>
      </c>
      <c r="P11" s="4"/>
      <c r="Q11" s="2" t="s">
        <v>99</v>
      </c>
    </row>
    <row r="12" spans="1:29" x14ac:dyDescent="0.25">
      <c r="A12" s="5"/>
      <c r="B12" s="6"/>
      <c r="C12" s="7">
        <v>22855</v>
      </c>
      <c r="D12" s="6"/>
      <c r="E12" s="6">
        <v>14069</v>
      </c>
      <c r="F12" s="6"/>
      <c r="G12" s="6">
        <v>3044</v>
      </c>
      <c r="H12" s="6"/>
      <c r="I12" s="6">
        <v>1314</v>
      </c>
      <c r="J12" s="6"/>
      <c r="K12" s="6"/>
      <c r="L12" s="6"/>
      <c r="M12" s="6">
        <v>265</v>
      </c>
      <c r="N12" s="6"/>
      <c r="O12" s="6">
        <v>144</v>
      </c>
      <c r="P12" s="8"/>
      <c r="Q12" s="6"/>
      <c r="R12">
        <v>1</v>
      </c>
    </row>
    <row r="13" spans="1:29" ht="45" x14ac:dyDescent="0.25">
      <c r="A13" s="18" t="s">
        <v>105</v>
      </c>
      <c r="B13" s="59"/>
      <c r="C13" s="61" t="s">
        <v>106</v>
      </c>
      <c r="D13" s="59"/>
      <c r="E13" s="59" t="s">
        <v>107</v>
      </c>
      <c r="F13" s="59"/>
      <c r="G13" s="59" t="s">
        <v>108</v>
      </c>
      <c r="H13" s="59"/>
      <c r="I13" s="59" t="s">
        <v>109</v>
      </c>
      <c r="J13" s="74"/>
      <c r="K13" s="76" t="s">
        <v>110</v>
      </c>
      <c r="L13" s="74"/>
      <c r="M13" s="72" t="s">
        <v>111</v>
      </c>
      <c r="N13" s="74"/>
      <c r="O13" s="3" t="s">
        <v>112</v>
      </c>
      <c r="P13" s="4"/>
      <c r="Q13" s="72" t="s">
        <v>106</v>
      </c>
    </row>
    <row r="14" spans="1:29" x14ac:dyDescent="0.25">
      <c r="A14" s="19"/>
      <c r="B14" s="60"/>
      <c r="C14" s="62"/>
      <c r="D14" s="60"/>
      <c r="E14" s="60"/>
      <c r="F14" s="60"/>
      <c r="G14" s="60"/>
      <c r="H14" s="60"/>
      <c r="I14" s="60"/>
      <c r="J14" s="75"/>
      <c r="K14" s="77"/>
      <c r="L14" s="75"/>
      <c r="M14" s="73"/>
      <c r="N14" s="75"/>
      <c r="O14" s="20"/>
      <c r="P14" s="23"/>
      <c r="Q14" s="73"/>
    </row>
    <row r="15" spans="1:29" x14ac:dyDescent="0.25">
      <c r="A15" s="19"/>
      <c r="B15" s="60"/>
      <c r="C15" s="62"/>
      <c r="D15" s="60"/>
      <c r="E15" s="60"/>
      <c r="F15" s="60"/>
      <c r="G15" s="60"/>
      <c r="H15" s="60"/>
      <c r="I15" s="60"/>
      <c r="J15" s="75"/>
      <c r="K15" s="77"/>
      <c r="L15" s="75"/>
      <c r="M15" s="73"/>
      <c r="N15" s="75"/>
      <c r="O15" s="20">
        <v>153</v>
      </c>
      <c r="P15" s="23"/>
      <c r="Q15" s="73"/>
    </row>
    <row r="16" spans="1:29" ht="45" x14ac:dyDescent="0.25">
      <c r="A16" s="19"/>
      <c r="B16" s="60"/>
      <c r="C16" s="62"/>
      <c r="D16" s="60"/>
      <c r="E16" s="60"/>
      <c r="F16" s="60"/>
      <c r="G16" s="60"/>
      <c r="H16" s="60"/>
      <c r="I16" s="60"/>
      <c r="J16" s="75"/>
      <c r="K16" s="77"/>
      <c r="L16" s="75"/>
      <c r="M16" s="73"/>
      <c r="N16" s="75"/>
      <c r="O16" s="21" t="s">
        <v>113</v>
      </c>
      <c r="P16" s="23"/>
      <c r="Q16" s="73"/>
    </row>
    <row r="17" spans="1:25" x14ac:dyDescent="0.25">
      <c r="A17" s="19"/>
      <c r="B17" s="60"/>
      <c r="C17" s="62"/>
      <c r="D17" s="60"/>
      <c r="E17" s="60"/>
      <c r="F17" s="60"/>
      <c r="G17" s="60"/>
      <c r="H17" s="60"/>
      <c r="I17" s="60"/>
      <c r="J17" s="75"/>
      <c r="K17" s="77"/>
      <c r="L17" s="75"/>
      <c r="M17" s="73"/>
      <c r="N17" s="75"/>
      <c r="O17" s="21">
        <v>138</v>
      </c>
      <c r="P17" s="23"/>
      <c r="Q17" s="73"/>
    </row>
    <row r="18" spans="1:25" ht="45" x14ac:dyDescent="0.25">
      <c r="A18" s="22"/>
      <c r="B18" s="60"/>
      <c r="C18" s="62"/>
      <c r="D18" s="60"/>
      <c r="E18" s="60"/>
      <c r="F18" s="60"/>
      <c r="G18" s="60"/>
      <c r="H18" s="60"/>
      <c r="I18" s="60"/>
      <c r="J18" s="75"/>
      <c r="K18" s="77"/>
      <c r="L18" s="75"/>
      <c r="M18" s="73"/>
      <c r="N18" s="75"/>
      <c r="O18" s="21" t="s">
        <v>114</v>
      </c>
      <c r="P18" s="23"/>
      <c r="Q18" s="73"/>
    </row>
    <row r="19" spans="1:25" x14ac:dyDescent="0.25">
      <c r="A19" s="5"/>
      <c r="B19" s="6"/>
      <c r="C19" s="7">
        <v>26215</v>
      </c>
      <c r="D19" s="6"/>
      <c r="E19" s="6">
        <v>14082</v>
      </c>
      <c r="F19" s="6"/>
      <c r="G19" s="6">
        <v>3569</v>
      </c>
      <c r="H19" s="6"/>
      <c r="I19" s="6">
        <v>1286</v>
      </c>
      <c r="J19" s="6"/>
      <c r="K19" s="6">
        <v>338</v>
      </c>
      <c r="L19" s="6"/>
      <c r="M19" s="6">
        <v>83</v>
      </c>
      <c r="N19" s="6"/>
      <c r="O19">
        <v>116</v>
      </c>
      <c r="P19" s="8"/>
      <c r="Q19" s="6"/>
      <c r="R19">
        <v>1</v>
      </c>
    </row>
    <row r="20" spans="1:25" x14ac:dyDescent="0.25">
      <c r="A20" s="1" t="s">
        <v>358</v>
      </c>
      <c r="C20">
        <f>+C19+C12</f>
        <v>49070</v>
      </c>
      <c r="E20">
        <f>+E19+E12</f>
        <v>28151</v>
      </c>
      <c r="G20">
        <f>+G19+G12</f>
        <v>6613</v>
      </c>
      <c r="I20">
        <f>+I19+I12</f>
        <v>2600</v>
      </c>
      <c r="K20">
        <f>+K19+K12</f>
        <v>338</v>
      </c>
      <c r="M20">
        <f>+M19+M12</f>
        <v>348</v>
      </c>
      <c r="O20">
        <f>+O19+O12+O17+O15</f>
        <v>551</v>
      </c>
      <c r="Y20">
        <v>1</v>
      </c>
    </row>
    <row r="23" spans="1:25" ht="45" x14ac:dyDescent="0.25">
      <c r="A23" s="18" t="s">
        <v>115</v>
      </c>
      <c r="B23" s="59"/>
      <c r="C23" s="59" t="s">
        <v>116</v>
      </c>
      <c r="D23" s="59"/>
      <c r="E23" s="59" t="s">
        <v>117</v>
      </c>
      <c r="F23" s="59"/>
      <c r="G23" s="61" t="s">
        <v>118</v>
      </c>
      <c r="H23" s="59"/>
      <c r="I23" s="59" t="s">
        <v>119</v>
      </c>
      <c r="J23" s="59"/>
      <c r="K23" s="59" t="s">
        <v>120</v>
      </c>
      <c r="L23" s="59"/>
      <c r="M23" s="59" t="s">
        <v>121</v>
      </c>
      <c r="N23" s="59"/>
      <c r="O23" s="3" t="s">
        <v>122</v>
      </c>
      <c r="P23" s="57"/>
      <c r="Q23" s="59" t="s">
        <v>118</v>
      </c>
    </row>
    <row r="24" spans="1:25" x14ac:dyDescent="0.25">
      <c r="A24" s="19"/>
      <c r="B24" s="60"/>
      <c r="C24" s="60"/>
      <c r="D24" s="60"/>
      <c r="E24" s="60"/>
      <c r="F24" s="60"/>
      <c r="G24" s="62"/>
      <c r="H24" s="60"/>
      <c r="I24" s="60"/>
      <c r="J24" s="60"/>
      <c r="K24" s="60"/>
      <c r="L24" s="60"/>
      <c r="M24" s="60"/>
      <c r="N24" s="60"/>
      <c r="O24" s="20">
        <v>174</v>
      </c>
      <c r="P24" s="58"/>
      <c r="Q24" s="60"/>
    </row>
    <row r="25" spans="1:25" ht="30" x14ac:dyDescent="0.25">
      <c r="A25" s="22"/>
      <c r="B25" s="60"/>
      <c r="C25" s="60"/>
      <c r="D25" s="60"/>
      <c r="E25" s="60"/>
      <c r="F25" s="60"/>
      <c r="G25" s="62"/>
      <c r="H25" s="60"/>
      <c r="I25" s="60"/>
      <c r="J25" s="60"/>
      <c r="K25" s="60"/>
      <c r="L25" s="60"/>
      <c r="M25" s="60"/>
      <c r="N25" s="60"/>
      <c r="O25" s="20" t="s">
        <v>123</v>
      </c>
      <c r="P25" s="58"/>
      <c r="Q25" s="60"/>
    </row>
    <row r="26" spans="1:25" x14ac:dyDescent="0.25">
      <c r="A26" s="5"/>
      <c r="B26" s="6"/>
      <c r="C26" s="6">
        <v>16205</v>
      </c>
      <c r="D26" s="6"/>
      <c r="E26" s="6">
        <v>2619</v>
      </c>
      <c r="F26" s="6"/>
      <c r="G26" s="7">
        <v>14164</v>
      </c>
      <c r="H26" s="6"/>
      <c r="I26" s="6">
        <v>1974</v>
      </c>
      <c r="J26" s="6"/>
      <c r="K26" s="6">
        <v>252</v>
      </c>
      <c r="L26" s="6"/>
      <c r="M26" s="6">
        <v>111</v>
      </c>
      <c r="N26" s="6"/>
      <c r="O26" s="7">
        <v>99</v>
      </c>
      <c r="P26" s="26"/>
      <c r="Q26" s="6"/>
      <c r="R26">
        <v>1</v>
      </c>
    </row>
    <row r="27" spans="1:25" ht="30" x14ac:dyDescent="0.25">
      <c r="A27" s="1" t="s">
        <v>124</v>
      </c>
      <c r="B27" s="2"/>
      <c r="C27" s="3" t="s">
        <v>125</v>
      </c>
      <c r="D27" s="2"/>
      <c r="E27" s="2" t="s">
        <v>126</v>
      </c>
      <c r="F27" s="2"/>
      <c r="G27" s="2" t="s">
        <v>127</v>
      </c>
      <c r="H27" s="2"/>
      <c r="I27" s="2" t="s">
        <v>128</v>
      </c>
      <c r="J27" s="2"/>
      <c r="K27" s="2" t="s">
        <v>129</v>
      </c>
      <c r="L27" s="2"/>
      <c r="M27" s="2" t="s">
        <v>130</v>
      </c>
      <c r="N27" s="2"/>
      <c r="O27" s="2"/>
      <c r="P27" s="4"/>
      <c r="Q27" s="2" t="s">
        <v>125</v>
      </c>
    </row>
    <row r="28" spans="1:25" x14ac:dyDescent="0.25">
      <c r="A28" s="5"/>
      <c r="B28" s="6"/>
      <c r="C28" s="7">
        <v>30036</v>
      </c>
      <c r="D28" s="6"/>
      <c r="E28" s="6">
        <v>12032</v>
      </c>
      <c r="F28" s="6"/>
      <c r="G28" s="6">
        <v>5142</v>
      </c>
      <c r="H28" s="6"/>
      <c r="I28" s="6">
        <v>2556</v>
      </c>
      <c r="J28" s="6"/>
      <c r="K28" s="6">
        <v>413</v>
      </c>
      <c r="L28" s="6"/>
      <c r="M28" s="6">
        <v>176</v>
      </c>
      <c r="N28" s="6"/>
      <c r="O28" s="6"/>
      <c r="P28" s="8"/>
      <c r="Q28" s="6"/>
      <c r="R28">
        <v>1</v>
      </c>
    </row>
    <row r="29" spans="1:25" x14ac:dyDescent="0.25">
      <c r="A29" s="1" t="s">
        <v>358</v>
      </c>
      <c r="C29">
        <f>+C28+C26</f>
        <v>46241</v>
      </c>
      <c r="E29">
        <f>+E28+E26</f>
        <v>14651</v>
      </c>
      <c r="G29">
        <f>+G28+G26</f>
        <v>19306</v>
      </c>
      <c r="I29">
        <f>+I28+I26</f>
        <v>4530</v>
      </c>
      <c r="K29">
        <f>+K28+K26</f>
        <v>665</v>
      </c>
      <c r="M29">
        <f>+M28+M26</f>
        <v>287</v>
      </c>
      <c r="O29">
        <f>+O28+O26+O24</f>
        <v>273</v>
      </c>
      <c r="Y29">
        <v>1</v>
      </c>
    </row>
    <row r="32" spans="1:25" ht="60" x14ac:dyDescent="0.25">
      <c r="A32" s="18" t="s">
        <v>131</v>
      </c>
      <c r="B32" s="59"/>
      <c r="C32" s="61" t="s">
        <v>132</v>
      </c>
      <c r="D32" s="59"/>
      <c r="E32" s="59" t="s">
        <v>133</v>
      </c>
      <c r="F32" s="59"/>
      <c r="G32" s="59" t="s">
        <v>134</v>
      </c>
      <c r="H32" s="59"/>
      <c r="I32" s="59" t="s">
        <v>135</v>
      </c>
      <c r="J32" s="59"/>
      <c r="K32" s="59" t="s">
        <v>136</v>
      </c>
      <c r="L32" s="59"/>
      <c r="M32" s="59" t="s">
        <v>137</v>
      </c>
      <c r="N32" s="59"/>
      <c r="O32" s="3" t="s">
        <v>138</v>
      </c>
      <c r="P32" s="63"/>
      <c r="Q32" s="59" t="s">
        <v>132</v>
      </c>
    </row>
    <row r="33" spans="1:25" x14ac:dyDescent="0.25">
      <c r="A33" s="19"/>
      <c r="B33" s="60"/>
      <c r="C33" s="62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20"/>
      <c r="P33" s="64"/>
      <c r="Q33" s="60"/>
    </row>
    <row r="34" spans="1:25" ht="30" x14ac:dyDescent="0.25">
      <c r="A34" s="19"/>
      <c r="B34" s="60"/>
      <c r="C34" s="62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20" t="s">
        <v>139</v>
      </c>
      <c r="P34" s="64"/>
      <c r="Q34" s="60"/>
    </row>
    <row r="35" spans="1:25" x14ac:dyDescent="0.25">
      <c r="A35" s="19"/>
      <c r="B35" s="60"/>
      <c r="C35" s="62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20"/>
      <c r="P35" s="64"/>
      <c r="Q35" s="60"/>
    </row>
    <row r="36" spans="1:25" ht="30" x14ac:dyDescent="0.25">
      <c r="A36" s="19"/>
      <c r="B36" s="60"/>
      <c r="C36" s="62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0" t="s">
        <v>140</v>
      </c>
      <c r="P36" s="64"/>
      <c r="Q36" s="60"/>
    </row>
    <row r="37" spans="1:25" x14ac:dyDescent="0.25">
      <c r="A37" s="19"/>
      <c r="B37" s="60"/>
      <c r="C37" s="62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20">
        <v>82</v>
      </c>
      <c r="P37" s="64"/>
      <c r="Q37" s="60"/>
    </row>
    <row r="38" spans="1:25" ht="60" x14ac:dyDescent="0.25">
      <c r="A38" s="19"/>
      <c r="B38" s="60"/>
      <c r="C38" s="62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21" t="s">
        <v>141</v>
      </c>
      <c r="P38" s="64"/>
      <c r="Q38" s="60"/>
    </row>
    <row r="39" spans="1:25" x14ac:dyDescent="0.25">
      <c r="A39" s="19"/>
      <c r="B39" s="60"/>
      <c r="C39" s="62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21">
        <v>187</v>
      </c>
      <c r="P39" s="64"/>
      <c r="Q39" s="60"/>
    </row>
    <row r="40" spans="1:25" ht="45" x14ac:dyDescent="0.25">
      <c r="A40" s="19"/>
      <c r="B40" s="60"/>
      <c r="C40" s="62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28" t="s">
        <v>142</v>
      </c>
      <c r="P40" s="64"/>
      <c r="Q40" s="60"/>
    </row>
    <row r="41" spans="1:25" x14ac:dyDescent="0.25">
      <c r="A41" s="5"/>
      <c r="B41" s="6"/>
      <c r="C41" s="7">
        <v>29799</v>
      </c>
      <c r="D41" s="6"/>
      <c r="E41" s="6">
        <v>9495</v>
      </c>
      <c r="F41" s="6"/>
      <c r="G41" s="6">
        <v>8083</v>
      </c>
      <c r="H41" s="6"/>
      <c r="I41" s="6">
        <v>2265</v>
      </c>
      <c r="J41" s="6"/>
      <c r="K41" s="6">
        <v>550</v>
      </c>
      <c r="L41" s="6"/>
      <c r="M41" s="6">
        <v>265</v>
      </c>
      <c r="N41" s="6"/>
      <c r="O41" s="29"/>
      <c r="P41" s="8"/>
      <c r="Q41" s="6"/>
      <c r="R41">
        <v>1</v>
      </c>
    </row>
    <row r="42" spans="1:25" ht="45" x14ac:dyDescent="0.25">
      <c r="A42" s="18" t="s">
        <v>143</v>
      </c>
      <c r="B42" s="59"/>
      <c r="C42" s="59" t="s">
        <v>144</v>
      </c>
      <c r="D42" s="59"/>
      <c r="E42" s="59" t="s">
        <v>145</v>
      </c>
      <c r="F42" s="59"/>
      <c r="G42" s="61" t="s">
        <v>146</v>
      </c>
      <c r="H42" s="59"/>
      <c r="I42" s="59" t="s">
        <v>147</v>
      </c>
      <c r="J42" s="59"/>
      <c r="K42" s="59" t="s">
        <v>148</v>
      </c>
      <c r="L42" s="59"/>
      <c r="M42" s="59"/>
      <c r="N42" s="59"/>
      <c r="O42" s="30" t="s">
        <v>149</v>
      </c>
      <c r="P42" s="57"/>
      <c r="Q42" s="59" t="s">
        <v>146</v>
      </c>
    </row>
    <row r="43" spans="1:25" x14ac:dyDescent="0.25">
      <c r="A43" s="19"/>
      <c r="B43" s="60"/>
      <c r="C43" s="60"/>
      <c r="D43" s="60"/>
      <c r="E43" s="60"/>
      <c r="F43" s="60"/>
      <c r="G43" s="62"/>
      <c r="H43" s="60"/>
      <c r="I43" s="60"/>
      <c r="J43" s="60"/>
      <c r="K43" s="60"/>
      <c r="L43" s="60"/>
      <c r="M43" s="60"/>
      <c r="N43" s="60"/>
      <c r="O43" s="28">
        <v>308</v>
      </c>
      <c r="P43" s="58"/>
      <c r="Q43" s="60"/>
    </row>
    <row r="44" spans="1:25" ht="45" x14ac:dyDescent="0.25">
      <c r="A44" s="22"/>
      <c r="B44" s="60"/>
      <c r="C44" s="60"/>
      <c r="D44" s="60"/>
      <c r="E44" s="60"/>
      <c r="F44" s="60"/>
      <c r="G44" s="62"/>
      <c r="H44" s="60"/>
      <c r="I44" s="60"/>
      <c r="J44" s="60"/>
      <c r="K44" s="60"/>
      <c r="L44" s="60"/>
      <c r="M44" s="60"/>
      <c r="N44" s="60"/>
      <c r="O44" s="20" t="s">
        <v>150</v>
      </c>
      <c r="P44" s="58"/>
      <c r="Q44" s="60"/>
    </row>
    <row r="45" spans="1:25" x14ac:dyDescent="0.25">
      <c r="A45" s="5"/>
      <c r="B45" s="6"/>
      <c r="C45" s="6">
        <v>26934</v>
      </c>
      <c r="D45" s="6"/>
      <c r="E45" s="6">
        <v>8094</v>
      </c>
      <c r="F45" s="6"/>
      <c r="G45" s="7">
        <v>17759</v>
      </c>
      <c r="H45" s="6"/>
      <c r="I45" s="6">
        <v>4111</v>
      </c>
      <c r="J45" s="6"/>
      <c r="K45" s="6">
        <v>729</v>
      </c>
      <c r="L45" s="6"/>
      <c r="M45" s="6"/>
      <c r="N45" s="6"/>
      <c r="O45" s="7">
        <v>265</v>
      </c>
      <c r="P45" s="26"/>
      <c r="Q45" s="6"/>
      <c r="R45">
        <v>1</v>
      </c>
    </row>
    <row r="46" spans="1:25" x14ac:dyDescent="0.25">
      <c r="A46" s="1" t="s">
        <v>358</v>
      </c>
      <c r="C46">
        <f>+C45+C41</f>
        <v>56733</v>
      </c>
      <c r="E46">
        <f>+E45+E41</f>
        <v>17589</v>
      </c>
      <c r="G46">
        <f>+G45+G41</f>
        <v>25842</v>
      </c>
      <c r="I46">
        <f>+I45+I41</f>
        <v>6376</v>
      </c>
      <c r="K46">
        <f>+K45+K41</f>
        <v>1279</v>
      </c>
      <c r="M46">
        <f>+M45+M41</f>
        <v>265</v>
      </c>
      <c r="O46">
        <f>+O45+O41+O43+O39+O37</f>
        <v>842</v>
      </c>
      <c r="Y46">
        <v>1</v>
      </c>
    </row>
    <row r="49" spans="1:29" ht="30" x14ac:dyDescent="0.25">
      <c r="A49" s="1" t="s">
        <v>151</v>
      </c>
      <c r="B49" s="2"/>
      <c r="C49" s="2" t="s">
        <v>152</v>
      </c>
      <c r="D49" s="2"/>
      <c r="E49" s="2" t="s">
        <v>153</v>
      </c>
      <c r="F49" s="2"/>
      <c r="G49" s="3" t="s">
        <v>154</v>
      </c>
      <c r="H49" s="2"/>
      <c r="I49" s="2" t="s">
        <v>155</v>
      </c>
      <c r="J49" s="2"/>
      <c r="K49" s="2" t="s">
        <v>156</v>
      </c>
      <c r="L49" s="2"/>
      <c r="M49" s="2" t="s">
        <v>157</v>
      </c>
      <c r="N49" s="2"/>
      <c r="O49" s="2"/>
      <c r="P49" s="27"/>
      <c r="Q49" s="2" t="s">
        <v>154</v>
      </c>
    </row>
    <row r="50" spans="1:29" x14ac:dyDescent="0.25">
      <c r="A50" s="5"/>
      <c r="B50" s="6"/>
      <c r="C50" s="6">
        <v>17102</v>
      </c>
      <c r="D50" s="6"/>
      <c r="E50" s="6">
        <v>5955</v>
      </c>
      <c r="F50" s="6"/>
      <c r="G50" s="7">
        <v>16671</v>
      </c>
      <c r="H50" s="6"/>
      <c r="I50" s="6">
        <v>2313</v>
      </c>
      <c r="J50" s="6"/>
      <c r="K50" s="6">
        <v>523</v>
      </c>
      <c r="L50" s="6"/>
      <c r="M50" s="6">
        <v>157</v>
      </c>
      <c r="N50" s="6"/>
      <c r="O50" s="6"/>
      <c r="P50" s="26"/>
      <c r="Q50" s="6"/>
      <c r="R50">
        <v>1</v>
      </c>
    </row>
    <row r="51" spans="1:29" ht="45" x14ac:dyDescent="0.25">
      <c r="A51" s="24" t="s">
        <v>158</v>
      </c>
      <c r="B51" s="59"/>
      <c r="C51" s="59" t="s">
        <v>159</v>
      </c>
      <c r="D51" s="59"/>
      <c r="E51" s="59" t="s">
        <v>160</v>
      </c>
      <c r="F51" s="59"/>
      <c r="G51" s="61" t="s">
        <v>161</v>
      </c>
      <c r="H51" s="59"/>
      <c r="I51" s="59" t="s">
        <v>162</v>
      </c>
      <c r="J51" s="59"/>
      <c r="K51" s="59" t="s">
        <v>163</v>
      </c>
      <c r="L51" s="59"/>
      <c r="M51" s="59" t="s">
        <v>164</v>
      </c>
      <c r="N51" s="59"/>
      <c r="O51" s="3" t="s">
        <v>165</v>
      </c>
      <c r="P51" s="57"/>
      <c r="Q51" s="59" t="s">
        <v>161</v>
      </c>
    </row>
    <row r="52" spans="1:29" x14ac:dyDescent="0.25">
      <c r="A52" s="31"/>
      <c r="B52" s="60"/>
      <c r="C52" s="60"/>
      <c r="D52" s="60"/>
      <c r="E52" s="60"/>
      <c r="F52" s="60"/>
      <c r="G52" s="62"/>
      <c r="H52" s="60"/>
      <c r="I52" s="60"/>
      <c r="J52" s="60"/>
      <c r="K52" s="60"/>
      <c r="L52" s="60"/>
      <c r="M52" s="60"/>
      <c r="N52" s="60"/>
      <c r="O52" s="20">
        <v>285</v>
      </c>
      <c r="P52" s="58"/>
      <c r="Q52" s="60"/>
    </row>
    <row r="53" spans="1:29" ht="30" x14ac:dyDescent="0.25">
      <c r="A53" s="31"/>
      <c r="B53" s="60"/>
      <c r="C53" s="60"/>
      <c r="D53" s="60"/>
      <c r="E53" s="60"/>
      <c r="F53" s="60"/>
      <c r="G53" s="62"/>
      <c r="H53" s="60"/>
      <c r="I53" s="60"/>
      <c r="J53" s="60"/>
      <c r="K53" s="60"/>
      <c r="L53" s="60"/>
      <c r="M53" s="60"/>
      <c r="N53" s="60"/>
      <c r="O53" s="20" t="s">
        <v>166</v>
      </c>
      <c r="P53" s="58"/>
      <c r="Q53" s="60"/>
    </row>
    <row r="54" spans="1:29" x14ac:dyDescent="0.25">
      <c r="A54" s="31"/>
      <c r="B54" s="60"/>
      <c r="C54" s="60"/>
      <c r="D54" s="60"/>
      <c r="E54" s="60"/>
      <c r="F54" s="60"/>
      <c r="G54" s="62"/>
      <c r="H54" s="60"/>
      <c r="I54" s="60"/>
      <c r="J54" s="60"/>
      <c r="K54" s="60"/>
      <c r="L54" s="60"/>
      <c r="M54" s="60"/>
      <c r="N54" s="60"/>
      <c r="O54" s="20">
        <v>80</v>
      </c>
      <c r="P54" s="58"/>
      <c r="Q54" s="60"/>
    </row>
    <row r="55" spans="1:29" ht="45" x14ac:dyDescent="0.25">
      <c r="A55" s="31"/>
      <c r="B55" s="60"/>
      <c r="C55" s="60"/>
      <c r="D55" s="60"/>
      <c r="E55" s="60"/>
      <c r="F55" s="60"/>
      <c r="G55" s="62"/>
      <c r="H55" s="60"/>
      <c r="I55" s="60"/>
      <c r="J55" s="60"/>
      <c r="K55" s="60"/>
      <c r="L55" s="60"/>
      <c r="M55" s="60"/>
      <c r="N55" s="60"/>
      <c r="O55" s="21" t="s">
        <v>167</v>
      </c>
      <c r="P55" s="58"/>
      <c r="Q55" s="60"/>
    </row>
    <row r="56" spans="1:29" x14ac:dyDescent="0.25">
      <c r="A56" s="31"/>
      <c r="B56" s="60"/>
      <c r="C56" s="60"/>
      <c r="D56" s="60"/>
      <c r="E56" s="60"/>
      <c r="F56" s="60"/>
      <c r="G56" s="62"/>
      <c r="H56" s="60"/>
      <c r="I56" s="60"/>
      <c r="J56" s="60"/>
      <c r="K56" s="60"/>
      <c r="L56" s="60"/>
      <c r="M56" s="60"/>
      <c r="N56" s="60"/>
      <c r="O56" s="21">
        <v>148</v>
      </c>
      <c r="P56" s="58"/>
      <c r="Q56" s="60"/>
    </row>
    <row r="57" spans="1:29" ht="45" x14ac:dyDescent="0.25">
      <c r="A57" s="25"/>
      <c r="B57" s="60"/>
      <c r="C57" s="60"/>
      <c r="D57" s="60"/>
      <c r="E57" s="60"/>
      <c r="F57" s="60"/>
      <c r="G57" s="62"/>
      <c r="H57" s="60"/>
      <c r="I57" s="60"/>
      <c r="J57" s="60"/>
      <c r="K57" s="60"/>
      <c r="L57" s="60"/>
      <c r="M57" s="60"/>
      <c r="N57" s="60"/>
      <c r="O57" s="21" t="s">
        <v>168</v>
      </c>
      <c r="P57" s="58"/>
      <c r="Q57" s="60"/>
    </row>
    <row r="58" spans="1:29" x14ac:dyDescent="0.25">
      <c r="A58" s="5"/>
      <c r="B58" s="6"/>
      <c r="C58" s="6">
        <v>15908</v>
      </c>
      <c r="D58" s="6"/>
      <c r="E58" s="6">
        <v>4303</v>
      </c>
      <c r="F58" s="6"/>
      <c r="G58" s="7">
        <v>19165</v>
      </c>
      <c r="H58" s="6"/>
      <c r="I58" s="6">
        <v>2348</v>
      </c>
      <c r="J58" s="6"/>
      <c r="K58" s="6">
        <v>501</v>
      </c>
      <c r="L58" s="6"/>
      <c r="M58" s="6">
        <v>122</v>
      </c>
      <c r="N58" s="6"/>
      <c r="O58" s="6">
        <v>170</v>
      </c>
      <c r="P58" s="26"/>
      <c r="Q58" s="6"/>
      <c r="V58">
        <v>1</v>
      </c>
    </row>
    <row r="59" spans="1:29" x14ac:dyDescent="0.25">
      <c r="A59" s="24" t="s">
        <v>358</v>
      </c>
      <c r="C59">
        <f>+C58+C50</f>
        <v>33010</v>
      </c>
      <c r="E59">
        <f>+E58+E50</f>
        <v>10258</v>
      </c>
      <c r="G59">
        <f>+G58+G50</f>
        <v>35836</v>
      </c>
      <c r="I59">
        <f>+I58+I50</f>
        <v>4661</v>
      </c>
      <c r="K59">
        <f>+K58+K50</f>
        <v>1024</v>
      </c>
      <c r="M59">
        <f>+M58+M50</f>
        <v>279</v>
      </c>
      <c r="O59">
        <f>+O58+O50+O56+O54+O52</f>
        <v>683</v>
      </c>
      <c r="AC59">
        <v>1</v>
      </c>
    </row>
    <row r="60" spans="1:29" x14ac:dyDescent="0.25">
      <c r="R60">
        <f>+SUM(R4:R59)</f>
        <v>8</v>
      </c>
      <c r="T60">
        <f>+SUM(T4:T59)</f>
        <v>0</v>
      </c>
      <c r="V60">
        <f>+SUM(V4:V59)</f>
        <v>2</v>
      </c>
      <c r="Y60">
        <f>+SUM(Y4:Y59)</f>
        <v>4</v>
      </c>
      <c r="AA60">
        <f>+SUM(AA4:AA59)</f>
        <v>0</v>
      </c>
      <c r="AC60">
        <f>+SUM(AC4:AC59)</f>
        <v>1</v>
      </c>
    </row>
    <row r="62" spans="1:29" x14ac:dyDescent="0.25">
      <c r="A62" t="s">
        <v>361</v>
      </c>
      <c r="C62" s="38">
        <f>+C59+C46+C29+C20+C8</f>
        <v>218648</v>
      </c>
      <c r="D62" s="38"/>
      <c r="E62" s="38">
        <f>+E59+E46+E29+E20+E8</f>
        <v>80103</v>
      </c>
      <c r="F62" s="38"/>
      <c r="G62" s="38">
        <f>+G59+G46+G29+G20+G8</f>
        <v>118144</v>
      </c>
      <c r="H62" s="38"/>
      <c r="I62" s="38">
        <f>+I59+I46+I29+I20+I8</f>
        <v>21482</v>
      </c>
      <c r="J62" s="38"/>
      <c r="K62" s="38">
        <f>+K59+K46+K29+K20+K8</f>
        <v>3497</v>
      </c>
      <c r="L62" s="38"/>
      <c r="M62" s="38">
        <f>+M59+M46+M29+M20+M8</f>
        <v>1558</v>
      </c>
      <c r="N62" s="38"/>
      <c r="O62" s="38">
        <f>+O59+O46+O29+O20+O8</f>
        <v>2799</v>
      </c>
      <c r="P62" s="38"/>
      <c r="Q62" s="38">
        <f>+SUM(C62:O62)</f>
        <v>446231</v>
      </c>
    </row>
    <row r="63" spans="1:29" x14ac:dyDescent="0.25">
      <c r="C63" s="41">
        <f>+C62/$Q$62</f>
        <v>0.48998836925269645</v>
      </c>
      <c r="E63" s="41">
        <f>+E62/$Q$62</f>
        <v>0.1795101640181879</v>
      </c>
      <c r="G63" s="41">
        <f>+G62/$Q$62</f>
        <v>0.26475973206702358</v>
      </c>
      <c r="I63" s="41">
        <f>+I62/$Q$62</f>
        <v>4.8140985274443056E-2</v>
      </c>
      <c r="K63" s="41">
        <f>+K62/$Q$62</f>
        <v>7.8367482312972428E-3</v>
      </c>
      <c r="M63" s="41">
        <f>+M62/$Q$62</f>
        <v>3.4914651828313139E-3</v>
      </c>
      <c r="O63" s="41">
        <f>+O62/$Q$62</f>
        <v>6.2725359735204414E-3</v>
      </c>
      <c r="Q63" t="s">
        <v>362</v>
      </c>
      <c r="R63" s="40">
        <f>+R60/SUM($R$60:$V$60)</f>
        <v>0.8</v>
      </c>
      <c r="T63" s="40">
        <f>+T60/SUM($R$60:$V$60)</f>
        <v>0</v>
      </c>
      <c r="V63" s="40">
        <f>+V60/SUM($R$60:$V$60)</f>
        <v>0.2</v>
      </c>
      <c r="Y63" s="40">
        <f>+Y60/SUM($R$60:$V$60)</f>
        <v>0.4</v>
      </c>
      <c r="AA63" s="40">
        <f>+AA60/SUM($R$60:$V$60)</f>
        <v>0</v>
      </c>
      <c r="AC63" s="40">
        <f>+AC60/SUM($R$60:$V$60)</f>
        <v>0.1</v>
      </c>
    </row>
    <row r="65" spans="1:29" x14ac:dyDescent="0.25">
      <c r="A65" t="s">
        <v>365</v>
      </c>
      <c r="C65" s="38">
        <f>+C50+C45+C41+C28+C26+C19+C12+C5</f>
        <v>184865</v>
      </c>
      <c r="D65" s="38"/>
      <c r="E65" s="38"/>
      <c r="F65" s="38"/>
      <c r="G65" s="38">
        <f>+G58+G7</f>
        <v>37565</v>
      </c>
      <c r="Q65" s="42" t="s">
        <v>363</v>
      </c>
      <c r="Y65">
        <f>+TRUNC((C63-Y63)/$C$72,0)</f>
        <v>0</v>
      </c>
      <c r="AA65">
        <f>+TRUNC((E63-AA63)/$C$72,0)</f>
        <v>1</v>
      </c>
      <c r="AC65">
        <f>+TRUNC((G63-AC63)/$C$72,0)</f>
        <v>1</v>
      </c>
    </row>
    <row r="66" spans="1:29" x14ac:dyDescent="0.25">
      <c r="A66" s="43">
        <f>+SUM(C66:G66)</f>
        <v>0.49846380013938968</v>
      </c>
      <c r="C66" s="41">
        <f>+C65/$Q$62</f>
        <v>0.41428094417465394</v>
      </c>
      <c r="G66" s="41">
        <f>+G65/$Q$62</f>
        <v>8.418285596473575E-2</v>
      </c>
      <c r="Q66" s="42" t="s">
        <v>364</v>
      </c>
      <c r="Y66">
        <v>1</v>
      </c>
      <c r="AA66">
        <v>1</v>
      </c>
      <c r="AC66">
        <v>1</v>
      </c>
    </row>
    <row r="68" spans="1:29" x14ac:dyDescent="0.25">
      <c r="A68" t="s">
        <v>366</v>
      </c>
      <c r="C68" s="38">
        <v>218648</v>
      </c>
      <c r="E68" s="38">
        <v>80103</v>
      </c>
      <c r="G68" s="38">
        <v>118144</v>
      </c>
      <c r="I68" s="38"/>
      <c r="K68" s="38">
        <f>+K62*AG60/SUM($Y$60:$AC$60)+K62*(AG65+AG66)/SUM($Y$65:$AC$66)</f>
        <v>0</v>
      </c>
      <c r="M68" s="38">
        <f>+M62*AI60/SUM($Y$60:$AC$60)+M62*(AI65+AI66)/SUM($Y$65:$AC$66)</f>
        <v>0</v>
      </c>
      <c r="O68" s="38">
        <f>+O62*AK60/SUM($Y$60:$AC$60)+O62*(AK65+AK66)/SUM($Y$65:$AC$66)</f>
        <v>0</v>
      </c>
      <c r="Q68" s="39">
        <f>+SUM(C68:O68)</f>
        <v>416895</v>
      </c>
      <c r="Y68" s="48">
        <f>+Y66+Y65+Y60</f>
        <v>5</v>
      </c>
      <c r="Z68" s="48"/>
      <c r="AA68" s="48">
        <f>+AA66+AA65+AA60</f>
        <v>2</v>
      </c>
      <c r="AB68" s="48"/>
      <c r="AC68" s="48">
        <f>+AC66+AC65+AC60</f>
        <v>3</v>
      </c>
    </row>
    <row r="69" spans="1:29" ht="15.75" thickBot="1" x14ac:dyDescent="0.3">
      <c r="A69" s="51">
        <f>+SUM(C69:G69)</f>
        <v>0.9342582653379079</v>
      </c>
      <c r="B69" s="52"/>
      <c r="C69" s="53">
        <f>+C68/$Q$62</f>
        <v>0.48998836925269645</v>
      </c>
      <c r="D69" s="52"/>
      <c r="E69" s="53">
        <f>+E68/$Q$62</f>
        <v>0.1795101640181879</v>
      </c>
      <c r="F69" s="52"/>
      <c r="G69" s="53">
        <f>+G68/$Q$62</f>
        <v>0.26475973206702358</v>
      </c>
      <c r="H69" s="52"/>
      <c r="I69" s="53"/>
      <c r="J69" s="52"/>
      <c r="K69" s="53">
        <f>+K68/$Q$62</f>
        <v>0</v>
      </c>
      <c r="L69" s="52"/>
      <c r="M69" s="53">
        <f>+M68/$Q$62</f>
        <v>0</v>
      </c>
      <c r="N69" s="52"/>
      <c r="O69" s="53">
        <f>+O68/$Q$62</f>
        <v>0</v>
      </c>
      <c r="P69" s="52"/>
      <c r="Q69" s="53">
        <f>+Q68/$Q$62</f>
        <v>0.9342582653379079</v>
      </c>
    </row>
    <row r="70" spans="1:29" x14ac:dyDescent="0.25">
      <c r="A70" t="s">
        <v>380</v>
      </c>
      <c r="C70" s="41">
        <f>+C68/C62</f>
        <v>1</v>
      </c>
      <c r="E70" s="41">
        <f>+E68/E62</f>
        <v>1</v>
      </c>
      <c r="G70" s="41">
        <f>+G68/G62</f>
        <v>1</v>
      </c>
      <c r="I70" s="41"/>
      <c r="K70" s="41">
        <f>+K68/K62</f>
        <v>0</v>
      </c>
      <c r="M70" s="41">
        <f>+M68/M62</f>
        <v>0</v>
      </c>
      <c r="O70" s="41">
        <f>+O68/O62</f>
        <v>0</v>
      </c>
      <c r="Y70" s="50">
        <f>Y68*$C$72</f>
        <v>0.5</v>
      </c>
      <c r="Z70" s="50"/>
      <c r="AA70" s="50">
        <f>AA68*$C$72</f>
        <v>0.2</v>
      </c>
      <c r="AB70" s="50"/>
      <c r="AC70" s="50">
        <f>AC68*$C$72</f>
        <v>0.30000000000000004</v>
      </c>
    </row>
    <row r="72" spans="1:29" x14ac:dyDescent="0.25">
      <c r="A72" t="s">
        <v>377</v>
      </c>
      <c r="C72" s="41">
        <f>1/+SUM(R60:V60)</f>
        <v>0.1</v>
      </c>
    </row>
    <row r="74" spans="1:29" x14ac:dyDescent="0.25">
      <c r="A74" t="s">
        <v>381</v>
      </c>
      <c r="C74" s="49">
        <f>$Q$62*Y70</f>
        <v>223115.5</v>
      </c>
      <c r="D74" s="49"/>
      <c r="E74" s="49">
        <f>$Q$62*AA70</f>
        <v>89246.200000000012</v>
      </c>
      <c r="F74" s="49"/>
      <c r="G74" s="49">
        <f>$Q$62*AC70</f>
        <v>133869.30000000002</v>
      </c>
      <c r="I74" s="49"/>
      <c r="Q74" s="38">
        <f>+SUM(C74:O74)</f>
        <v>446231</v>
      </c>
    </row>
    <row r="75" spans="1:29" x14ac:dyDescent="0.25">
      <c r="A75" s="43">
        <f>+SUM(C75:G75)</f>
        <v>1</v>
      </c>
      <c r="C75" s="50">
        <f>Y70</f>
        <v>0.5</v>
      </c>
      <c r="E75" s="50">
        <f>AA70</f>
        <v>0.2</v>
      </c>
      <c r="G75" s="50">
        <f>AC70</f>
        <v>0.30000000000000004</v>
      </c>
      <c r="I75" s="50"/>
      <c r="Q75" s="50">
        <f>+SUM(C75:M75)</f>
        <v>1</v>
      </c>
    </row>
  </sheetData>
  <mergeCells count="77">
    <mergeCell ref="M13:M18"/>
    <mergeCell ref="N13:N18"/>
    <mergeCell ref="A1:A2"/>
    <mergeCell ref="B1:M1"/>
    <mergeCell ref="N1:N2"/>
    <mergeCell ref="B13:B18"/>
    <mergeCell ref="C13:C18"/>
    <mergeCell ref="D13:D18"/>
    <mergeCell ref="E13:E18"/>
    <mergeCell ref="F13:F18"/>
    <mergeCell ref="G13:G18"/>
    <mergeCell ref="H13:H18"/>
    <mergeCell ref="P23:P25"/>
    <mergeCell ref="Q23:Q25"/>
    <mergeCell ref="Q13:Q18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I13:I18"/>
    <mergeCell ref="J13:J18"/>
    <mergeCell ref="K13:K18"/>
    <mergeCell ref="L13:L18"/>
    <mergeCell ref="G32:G40"/>
    <mergeCell ref="K23:K25"/>
    <mergeCell ref="L23:L25"/>
    <mergeCell ref="M23:M25"/>
    <mergeCell ref="N23:N25"/>
    <mergeCell ref="N32:N40"/>
    <mergeCell ref="B32:B40"/>
    <mergeCell ref="C32:C40"/>
    <mergeCell ref="D32:D40"/>
    <mergeCell ref="E32:E40"/>
    <mergeCell ref="F32:F40"/>
    <mergeCell ref="P32:P40"/>
    <mergeCell ref="Q32:Q40"/>
    <mergeCell ref="B42:B44"/>
    <mergeCell ref="C42:C44"/>
    <mergeCell ref="D42:D44"/>
    <mergeCell ref="E42:E44"/>
    <mergeCell ref="F42:F44"/>
    <mergeCell ref="G42:G44"/>
    <mergeCell ref="H42:H44"/>
    <mergeCell ref="H32:H40"/>
    <mergeCell ref="I32:I40"/>
    <mergeCell ref="J32:J40"/>
    <mergeCell ref="K32:K40"/>
    <mergeCell ref="L32:L40"/>
    <mergeCell ref="M32:M40"/>
    <mergeCell ref="P42:P44"/>
    <mergeCell ref="Q42:Q44"/>
    <mergeCell ref="B51:B57"/>
    <mergeCell ref="C51:C57"/>
    <mergeCell ref="D51:D57"/>
    <mergeCell ref="E51:E57"/>
    <mergeCell ref="F51:F57"/>
    <mergeCell ref="G51:G57"/>
    <mergeCell ref="H51:H57"/>
    <mergeCell ref="I51:I57"/>
    <mergeCell ref="I42:I44"/>
    <mergeCell ref="J42:J44"/>
    <mergeCell ref="K42:K44"/>
    <mergeCell ref="L42:L44"/>
    <mergeCell ref="M42:M44"/>
    <mergeCell ref="N42:N44"/>
    <mergeCell ref="Q51:Q57"/>
    <mergeCell ref="P51:P57"/>
    <mergeCell ref="J51:J57"/>
    <mergeCell ref="K51:K57"/>
    <mergeCell ref="L51:L57"/>
    <mergeCell ref="M51:M57"/>
    <mergeCell ref="N51:N57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28.7109375" customWidth="1"/>
    <col min="2" max="2" width="2.7109375" customWidth="1"/>
    <col min="3" max="3" width="12.7109375" customWidth="1"/>
    <col min="4" max="4" width="2.7109375" customWidth="1"/>
    <col min="5" max="5" width="12.7109375" customWidth="1"/>
    <col min="6" max="6" width="2.7109375" customWidth="1"/>
    <col min="7" max="7" width="12.7109375" customWidth="1"/>
    <col min="8" max="8" width="2.7109375" customWidth="1"/>
    <col min="9" max="9" width="12.7109375" customWidth="1"/>
    <col min="10" max="10" width="2.7109375" customWidth="1"/>
    <col min="11" max="11" width="12.7109375" customWidth="1"/>
    <col min="12" max="12" width="2.7109375" customWidth="1"/>
    <col min="13" max="13" width="12.7109375" customWidth="1"/>
    <col min="14" max="14" width="2.7109375" customWidth="1"/>
    <col min="15" max="15" width="14.42578125" customWidth="1"/>
    <col min="16" max="16" width="2.7109375" customWidth="1"/>
    <col min="17" max="17" width="12.7109375" customWidth="1"/>
    <col min="19" max="19" width="2.7109375" customWidth="1"/>
    <col min="21" max="21" width="2.7109375" customWidth="1"/>
    <col min="24" max="24" width="2.7109375" customWidth="1"/>
    <col min="26" max="26" width="2.7109375" customWidth="1"/>
    <col min="28" max="28" width="2.7109375" customWidth="1"/>
  </cols>
  <sheetData>
    <row r="1" spans="1:29" ht="15" customHeight="1" x14ac:dyDescent="0.25">
      <c r="A1" s="67" t="s">
        <v>14</v>
      </c>
      <c r="B1" s="69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67"/>
      <c r="O1" s="11" t="s">
        <v>16</v>
      </c>
      <c r="R1" t="s">
        <v>359</v>
      </c>
      <c r="Y1" t="s">
        <v>360</v>
      </c>
    </row>
    <row r="2" spans="1:29" x14ac:dyDescent="0.25">
      <c r="A2" s="68"/>
      <c r="B2" s="1"/>
      <c r="C2" s="1" t="s">
        <v>17</v>
      </c>
      <c r="D2" s="12"/>
      <c r="E2" s="12" t="s">
        <v>18</v>
      </c>
      <c r="F2" s="13"/>
      <c r="G2" s="13" t="s">
        <v>19</v>
      </c>
      <c r="H2" s="14"/>
      <c r="I2" s="14" t="s">
        <v>20</v>
      </c>
      <c r="J2" s="15"/>
      <c r="K2" s="15" t="s">
        <v>21</v>
      </c>
      <c r="L2" s="16"/>
      <c r="M2" s="16" t="s">
        <v>22</v>
      </c>
      <c r="N2" s="68"/>
      <c r="O2" s="17"/>
      <c r="R2" s="1" t="s">
        <v>17</v>
      </c>
      <c r="S2" s="12"/>
      <c r="T2" s="12" t="s">
        <v>18</v>
      </c>
      <c r="U2" s="13"/>
      <c r="V2" s="13" t="s">
        <v>19</v>
      </c>
      <c r="X2" s="1"/>
      <c r="Y2" s="1" t="s">
        <v>17</v>
      </c>
      <c r="Z2" s="12"/>
      <c r="AA2" s="12" t="s">
        <v>18</v>
      </c>
      <c r="AB2" s="13"/>
      <c r="AC2" s="13" t="s">
        <v>19</v>
      </c>
    </row>
    <row r="4" spans="1:29" ht="45" x14ac:dyDescent="0.25">
      <c r="A4" s="18" t="s">
        <v>169</v>
      </c>
      <c r="B4" s="59"/>
      <c r="C4" s="61" t="s">
        <v>170</v>
      </c>
      <c r="D4" s="59"/>
      <c r="E4" s="61" t="s">
        <v>171</v>
      </c>
      <c r="F4" s="59"/>
      <c r="G4" s="59" t="s">
        <v>172</v>
      </c>
      <c r="H4" s="59"/>
      <c r="I4" s="59" t="s">
        <v>173</v>
      </c>
      <c r="J4" s="59"/>
      <c r="K4" s="59" t="s">
        <v>174</v>
      </c>
      <c r="L4" s="59"/>
      <c r="M4" s="59" t="s">
        <v>175</v>
      </c>
      <c r="N4" s="59"/>
      <c r="O4" s="3" t="s">
        <v>176</v>
      </c>
      <c r="P4" s="78"/>
      <c r="Q4" s="59" t="s">
        <v>171</v>
      </c>
    </row>
    <row r="5" spans="1:29" x14ac:dyDescent="0.25">
      <c r="A5" s="19"/>
      <c r="B5" s="60"/>
      <c r="C5" s="62"/>
      <c r="D5" s="60"/>
      <c r="E5" s="62"/>
      <c r="F5" s="60"/>
      <c r="G5" s="60"/>
      <c r="H5" s="60"/>
      <c r="I5" s="60"/>
      <c r="J5" s="60"/>
      <c r="K5" s="60"/>
      <c r="L5" s="60"/>
      <c r="M5" s="60"/>
      <c r="N5" s="60"/>
      <c r="O5" s="20">
        <v>230</v>
      </c>
      <c r="P5" s="79"/>
      <c r="Q5" s="60"/>
    </row>
    <row r="6" spans="1:29" ht="30" x14ac:dyDescent="0.25">
      <c r="A6" s="22"/>
      <c r="B6" s="60"/>
      <c r="C6" s="62"/>
      <c r="D6" s="60"/>
      <c r="E6" s="62"/>
      <c r="F6" s="60"/>
      <c r="G6" s="60"/>
      <c r="H6" s="60"/>
      <c r="I6" s="60"/>
      <c r="J6" s="60"/>
      <c r="K6" s="60"/>
      <c r="L6" s="60"/>
      <c r="M6" s="60"/>
      <c r="N6" s="60"/>
      <c r="O6" s="21" t="s">
        <v>177</v>
      </c>
      <c r="P6" s="79"/>
      <c r="Q6" s="60"/>
    </row>
    <row r="7" spans="1:29" x14ac:dyDescent="0.25">
      <c r="A7" s="5"/>
      <c r="B7" s="6"/>
      <c r="C7" s="7">
        <v>23950</v>
      </c>
      <c r="D7" s="6"/>
      <c r="E7" s="7">
        <v>17402</v>
      </c>
      <c r="F7" s="6"/>
      <c r="G7" s="6">
        <v>6348</v>
      </c>
      <c r="H7" s="6"/>
      <c r="I7" s="6">
        <v>2083</v>
      </c>
      <c r="J7" s="6"/>
      <c r="K7" s="6">
        <v>345</v>
      </c>
      <c r="L7" s="6"/>
      <c r="M7" s="6">
        <v>298</v>
      </c>
      <c r="N7" s="6"/>
      <c r="O7" s="6">
        <v>148</v>
      </c>
      <c r="P7" s="10"/>
      <c r="Q7" s="6"/>
      <c r="R7">
        <v>1</v>
      </c>
    </row>
    <row r="8" spans="1:29" ht="30" x14ac:dyDescent="0.25">
      <c r="A8" s="18" t="s">
        <v>178</v>
      </c>
      <c r="B8" s="59"/>
      <c r="C8" s="59" t="s">
        <v>179</v>
      </c>
      <c r="D8" s="59"/>
      <c r="E8" s="59" t="s">
        <v>180</v>
      </c>
      <c r="F8" s="59"/>
      <c r="G8" s="59" t="s">
        <v>181</v>
      </c>
      <c r="H8" s="59"/>
      <c r="I8" s="59" t="s">
        <v>182</v>
      </c>
      <c r="J8" s="59"/>
      <c r="K8" s="59" t="s">
        <v>183</v>
      </c>
      <c r="L8" s="59"/>
      <c r="M8" s="59" t="s">
        <v>184</v>
      </c>
      <c r="N8" s="59"/>
      <c r="O8" s="3" t="s">
        <v>185</v>
      </c>
      <c r="P8" s="63"/>
      <c r="Q8" s="61" t="s">
        <v>186</v>
      </c>
    </row>
    <row r="9" spans="1:29" x14ac:dyDescent="0.25">
      <c r="A9" s="1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20">
        <v>243</v>
      </c>
      <c r="P9" s="64"/>
      <c r="Q9" s="62"/>
    </row>
    <row r="10" spans="1:29" ht="45" x14ac:dyDescent="0.25">
      <c r="A10" s="22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21" t="s">
        <v>187</v>
      </c>
      <c r="P10" s="64"/>
      <c r="Q10" s="62"/>
    </row>
    <row r="11" spans="1:29" x14ac:dyDescent="0.25">
      <c r="A11" s="5"/>
      <c r="B11" s="6"/>
      <c r="C11" s="6">
        <v>23632</v>
      </c>
      <c r="D11" s="6"/>
      <c r="E11" s="6">
        <v>15531</v>
      </c>
      <c r="F11" s="6"/>
      <c r="G11" s="6">
        <v>5696</v>
      </c>
      <c r="H11" s="6"/>
      <c r="I11" s="6">
        <v>1254</v>
      </c>
      <c r="J11" s="6"/>
      <c r="K11" s="6">
        <v>521</v>
      </c>
      <c r="L11" s="6"/>
      <c r="M11" s="6">
        <v>240</v>
      </c>
      <c r="N11" s="6"/>
      <c r="O11" s="6">
        <v>148</v>
      </c>
      <c r="P11" s="8"/>
      <c r="Q11" s="7"/>
      <c r="R11">
        <v>1</v>
      </c>
    </row>
    <row r="12" spans="1:29" x14ac:dyDescent="0.25">
      <c r="A12" s="1" t="s">
        <v>358</v>
      </c>
      <c r="C12">
        <f>+C11+C7</f>
        <v>47582</v>
      </c>
      <c r="E12">
        <f>+E11+E7</f>
        <v>32933</v>
      </c>
      <c r="G12">
        <f>+G11+G7</f>
        <v>12044</v>
      </c>
      <c r="I12">
        <f>+I11+I7</f>
        <v>3337</v>
      </c>
      <c r="K12">
        <f>+K11+K7</f>
        <v>866</v>
      </c>
      <c r="M12">
        <f>+M11+M7</f>
        <v>538</v>
      </c>
      <c r="O12">
        <f>+O11+O7+O9+O5</f>
        <v>769</v>
      </c>
      <c r="Y12">
        <v>1</v>
      </c>
    </row>
    <row r="15" spans="1:29" ht="30" x14ac:dyDescent="0.25">
      <c r="A15" s="1" t="s">
        <v>188</v>
      </c>
      <c r="B15" s="2"/>
      <c r="C15" s="3" t="s">
        <v>189</v>
      </c>
      <c r="D15" s="2"/>
      <c r="E15" s="2" t="s">
        <v>190</v>
      </c>
      <c r="F15" s="2"/>
      <c r="G15" s="2" t="s">
        <v>191</v>
      </c>
      <c r="H15" s="2"/>
      <c r="I15" s="2" t="s">
        <v>192</v>
      </c>
      <c r="J15" s="2"/>
      <c r="K15" s="2" t="s">
        <v>193</v>
      </c>
      <c r="L15" s="2"/>
      <c r="M15" s="2" t="s">
        <v>194</v>
      </c>
      <c r="N15" s="2"/>
      <c r="O15" s="2"/>
      <c r="P15" s="4"/>
      <c r="Q15" s="2" t="s">
        <v>189</v>
      </c>
    </row>
    <row r="16" spans="1:29" x14ac:dyDescent="0.25">
      <c r="A16" s="5"/>
      <c r="B16" s="6"/>
      <c r="C16" s="7">
        <v>12150</v>
      </c>
      <c r="D16" s="6"/>
      <c r="E16" s="6">
        <v>6163</v>
      </c>
      <c r="F16" s="6"/>
      <c r="G16" s="6">
        <v>7134</v>
      </c>
      <c r="H16" s="6"/>
      <c r="I16" s="6">
        <v>671</v>
      </c>
      <c r="J16" s="6"/>
      <c r="K16" s="6">
        <v>706</v>
      </c>
      <c r="L16" s="6"/>
      <c r="M16" s="6">
        <v>287</v>
      </c>
      <c r="N16" s="6"/>
      <c r="O16" s="6"/>
      <c r="P16" s="8"/>
      <c r="Q16" s="6"/>
      <c r="R16">
        <v>1</v>
      </c>
    </row>
    <row r="17" spans="1:29" ht="45" x14ac:dyDescent="0.25">
      <c r="A17" s="1" t="s">
        <v>195</v>
      </c>
      <c r="B17" s="2"/>
      <c r="C17" s="3" t="s">
        <v>196</v>
      </c>
      <c r="D17" s="2"/>
      <c r="E17" s="2" t="s">
        <v>197</v>
      </c>
      <c r="F17" s="2"/>
      <c r="G17" s="2" t="s">
        <v>198</v>
      </c>
      <c r="H17" s="2"/>
      <c r="I17" s="2" t="s">
        <v>199</v>
      </c>
      <c r="J17" s="2"/>
      <c r="K17" s="2"/>
      <c r="L17" s="2"/>
      <c r="M17" s="2" t="s">
        <v>200</v>
      </c>
      <c r="N17" s="2"/>
      <c r="O17" s="2" t="s">
        <v>201</v>
      </c>
      <c r="P17" s="4"/>
      <c r="Q17" s="2" t="s">
        <v>196</v>
      </c>
    </row>
    <row r="18" spans="1:29" x14ac:dyDescent="0.25">
      <c r="A18" s="5"/>
      <c r="B18" s="6"/>
      <c r="C18" s="7">
        <v>11867</v>
      </c>
      <c r="D18" s="6"/>
      <c r="E18" s="6">
        <v>2778</v>
      </c>
      <c r="F18" s="6"/>
      <c r="G18" s="6">
        <v>10007</v>
      </c>
      <c r="H18" s="6"/>
      <c r="I18" s="6">
        <v>418</v>
      </c>
      <c r="J18" s="6"/>
      <c r="K18" s="6"/>
      <c r="L18" s="6"/>
      <c r="M18" s="6">
        <v>267</v>
      </c>
      <c r="N18" s="6"/>
      <c r="O18" s="6">
        <v>113</v>
      </c>
      <c r="P18" s="8"/>
      <c r="Q18" s="6"/>
      <c r="R18">
        <v>1</v>
      </c>
    </row>
    <row r="19" spans="1:29" x14ac:dyDescent="0.25">
      <c r="A19" s="1" t="s">
        <v>358</v>
      </c>
      <c r="C19">
        <f>+C18+C16</f>
        <v>24017</v>
      </c>
      <c r="E19">
        <f>+E18+E16</f>
        <v>8941</v>
      </c>
      <c r="G19">
        <f>+G18+G16</f>
        <v>17141</v>
      </c>
      <c r="I19">
        <f>+I18+I16</f>
        <v>1089</v>
      </c>
      <c r="K19">
        <f>+K18+K16</f>
        <v>706</v>
      </c>
      <c r="M19">
        <f>+M18+M16</f>
        <v>554</v>
      </c>
      <c r="O19">
        <f>+O18+O16</f>
        <v>113</v>
      </c>
      <c r="Y19">
        <v>1</v>
      </c>
    </row>
    <row r="22" spans="1:29" ht="30" x14ac:dyDescent="0.25">
      <c r="A22" s="1" t="s">
        <v>202</v>
      </c>
      <c r="B22" s="2"/>
      <c r="C22" s="3" t="s">
        <v>203</v>
      </c>
      <c r="D22" s="2"/>
      <c r="E22" s="2" t="s">
        <v>204</v>
      </c>
      <c r="F22" s="2"/>
      <c r="G22" s="2" t="s">
        <v>205</v>
      </c>
      <c r="H22" s="2"/>
      <c r="I22" s="2" t="s">
        <v>206</v>
      </c>
      <c r="J22" s="2"/>
      <c r="K22" s="2"/>
      <c r="L22" s="2"/>
      <c r="M22" s="2"/>
      <c r="N22" s="2"/>
      <c r="O22" s="2"/>
      <c r="P22" s="4"/>
      <c r="Q22" s="2" t="s">
        <v>203</v>
      </c>
    </row>
    <row r="23" spans="1:29" x14ac:dyDescent="0.25">
      <c r="A23" s="5"/>
      <c r="B23" s="6"/>
      <c r="C23" s="7">
        <v>24294</v>
      </c>
      <c r="D23" s="6"/>
      <c r="E23" s="6">
        <v>15422</v>
      </c>
      <c r="F23" s="6"/>
      <c r="G23" s="6">
        <v>4697</v>
      </c>
      <c r="H23" s="6"/>
      <c r="I23" s="6">
        <v>1758</v>
      </c>
      <c r="J23" s="6"/>
      <c r="K23" s="6"/>
      <c r="L23" s="6"/>
      <c r="M23" s="6"/>
      <c r="N23" s="6"/>
      <c r="O23" s="6"/>
      <c r="P23" s="8"/>
      <c r="Q23" s="6"/>
      <c r="R23">
        <v>1</v>
      </c>
    </row>
    <row r="24" spans="1:29" ht="30" x14ac:dyDescent="0.25">
      <c r="A24" s="1" t="s">
        <v>207</v>
      </c>
      <c r="B24" s="2"/>
      <c r="C24" s="3" t="s">
        <v>208</v>
      </c>
      <c r="D24" s="2"/>
      <c r="E24" s="2" t="s">
        <v>209</v>
      </c>
      <c r="F24" s="2"/>
      <c r="G24" s="2" t="s">
        <v>210</v>
      </c>
      <c r="H24" s="2"/>
      <c r="I24" s="2" t="s">
        <v>211</v>
      </c>
      <c r="J24" s="2"/>
      <c r="K24" s="2"/>
      <c r="L24" s="2"/>
      <c r="M24" s="2" t="s">
        <v>212</v>
      </c>
      <c r="N24" s="2"/>
      <c r="O24" s="2"/>
      <c r="P24" s="4"/>
      <c r="Q24" s="2" t="s">
        <v>208</v>
      </c>
    </row>
    <row r="25" spans="1:29" x14ac:dyDescent="0.25">
      <c r="A25" s="5"/>
      <c r="B25" s="6"/>
      <c r="C25" s="7">
        <v>16980</v>
      </c>
      <c r="D25" s="6"/>
      <c r="E25" s="6">
        <v>10914</v>
      </c>
      <c r="F25" s="6"/>
      <c r="G25" s="6">
        <v>5806</v>
      </c>
      <c r="H25" s="6"/>
      <c r="I25" s="6">
        <v>1156</v>
      </c>
      <c r="J25" s="6"/>
      <c r="K25" s="6"/>
      <c r="L25" s="6"/>
      <c r="M25" s="6">
        <v>489</v>
      </c>
      <c r="N25" s="6"/>
      <c r="O25" s="6"/>
      <c r="P25" s="8"/>
      <c r="Q25" s="6"/>
      <c r="R25">
        <v>1</v>
      </c>
    </row>
    <row r="26" spans="1:29" x14ac:dyDescent="0.25">
      <c r="A26" s="1" t="s">
        <v>358</v>
      </c>
      <c r="C26">
        <f>+C25+C23</f>
        <v>41274</v>
      </c>
      <c r="E26">
        <f>+E25+E23</f>
        <v>26336</v>
      </c>
      <c r="G26">
        <f>+G25+G23</f>
        <v>10503</v>
      </c>
      <c r="I26">
        <f>+I25+I23</f>
        <v>2914</v>
      </c>
      <c r="K26">
        <f>+K25+K23</f>
        <v>0</v>
      </c>
      <c r="M26">
        <f>+M25+M23</f>
        <v>489</v>
      </c>
      <c r="Y26">
        <v>1</v>
      </c>
    </row>
    <row r="27" spans="1:29" x14ac:dyDescent="0.25">
      <c r="R27">
        <f>+SUM(R4:R26)</f>
        <v>6</v>
      </c>
      <c r="T27">
        <f>+SUM(T4:T26)</f>
        <v>0</v>
      </c>
      <c r="V27">
        <f>+SUM(V4:V26)</f>
        <v>0</v>
      </c>
      <c r="Y27">
        <f>+SUM(Y4:Y26)</f>
        <v>3</v>
      </c>
      <c r="AA27">
        <f>+SUM(AA4:AA26)</f>
        <v>0</v>
      </c>
      <c r="AC27">
        <f>+SUM(AC4:AC26)</f>
        <v>0</v>
      </c>
    </row>
    <row r="29" spans="1:29" x14ac:dyDescent="0.25">
      <c r="A29" t="s">
        <v>361</v>
      </c>
      <c r="C29" s="38">
        <f>+C26+C19+C12</f>
        <v>112873</v>
      </c>
      <c r="E29" s="38">
        <f>+E26+E19+E12</f>
        <v>68210</v>
      </c>
      <c r="G29" s="38">
        <f>+G26+G19+G12</f>
        <v>39688</v>
      </c>
      <c r="I29" s="38">
        <f>+I26+I19+I12</f>
        <v>7340</v>
      </c>
      <c r="K29" s="38">
        <f>+K26+K19+K12</f>
        <v>1572</v>
      </c>
      <c r="M29" s="38">
        <f>+M26+M19+M12</f>
        <v>1581</v>
      </c>
      <c r="O29" s="38">
        <f>+O26+O19+O12</f>
        <v>882</v>
      </c>
      <c r="Q29" s="39">
        <f>+SUM(C29:O29)</f>
        <v>232146</v>
      </c>
    </row>
    <row r="30" spans="1:29" x14ac:dyDescent="0.25">
      <c r="C30" s="41">
        <f>+C29/$Q$29</f>
        <v>0.48621557123534326</v>
      </c>
      <c r="E30" s="41">
        <f>+E29/$Q$29</f>
        <v>0.29382371438663601</v>
      </c>
      <c r="G30" s="41">
        <f>+G29/$Q$29</f>
        <v>0.17096137775365502</v>
      </c>
      <c r="I30" s="41">
        <f>+I29/$Q$29</f>
        <v>3.1618033478931364E-2</v>
      </c>
      <c r="K30" s="41">
        <f>+K29/$Q$29</f>
        <v>6.7716006306376159E-3</v>
      </c>
      <c r="M30" s="41">
        <f>+M29/$Q$29</f>
        <v>6.8103693365382132E-3</v>
      </c>
      <c r="O30" s="41">
        <f>+O29/$Q$29</f>
        <v>3.7993331782585097E-3</v>
      </c>
      <c r="Q30" t="s">
        <v>362</v>
      </c>
      <c r="R30" s="44">
        <f>+R27/SUM($R$27:$V$27)</f>
        <v>1</v>
      </c>
      <c r="T30" s="44">
        <f>+T27/SUM($R$27:$V$27)</f>
        <v>0</v>
      </c>
      <c r="V30" s="44">
        <f>+V27/SUM($R$27:$V$27)</f>
        <v>0</v>
      </c>
      <c r="Y30" s="44">
        <f>+Y27/SUM($R$27:$V$27)</f>
        <v>0.5</v>
      </c>
      <c r="AA30" s="44">
        <f>+AA27/SUM($R$27:$V$27)</f>
        <v>0</v>
      </c>
      <c r="AC30" s="44">
        <f>+AC27/SUM($R$27:$V$27)</f>
        <v>0</v>
      </c>
    </row>
    <row r="32" spans="1:29" x14ac:dyDescent="0.25">
      <c r="A32" t="s">
        <v>365</v>
      </c>
      <c r="C32" s="38">
        <f>+C25+C23+C18+C16+C11+C7</f>
        <v>112873</v>
      </c>
      <c r="E32">
        <v>0</v>
      </c>
      <c r="G32">
        <v>0</v>
      </c>
      <c r="Q32" s="42" t="s">
        <v>363</v>
      </c>
      <c r="Y32">
        <f>+TRUNC((C30-Y30)/$C$39,0)</f>
        <v>0</v>
      </c>
      <c r="AA32">
        <f>+TRUNC((E30-AA30)/$C$39,0)</f>
        <v>1</v>
      </c>
      <c r="AC32">
        <f>+TRUNC((G30-AC30)/$C$39,0)</f>
        <v>1</v>
      </c>
    </row>
    <row r="33" spans="1:29" x14ac:dyDescent="0.25">
      <c r="A33" s="43">
        <f>+SUM(C33:G33)</f>
        <v>0.48621557123534326</v>
      </c>
      <c r="C33" s="41">
        <f>+C32/$Q$29</f>
        <v>0.48621557123534326</v>
      </c>
      <c r="E33" s="41">
        <f>+E32/$Q$29</f>
        <v>0</v>
      </c>
      <c r="G33" s="41">
        <f>+G32/$Q$29</f>
        <v>0</v>
      </c>
      <c r="I33" s="41"/>
      <c r="K33" s="41"/>
      <c r="M33" s="41"/>
      <c r="Q33" s="42" t="s">
        <v>364</v>
      </c>
      <c r="AA33">
        <v>1</v>
      </c>
    </row>
    <row r="35" spans="1:29" x14ac:dyDescent="0.25">
      <c r="A35" t="s">
        <v>366</v>
      </c>
      <c r="C35" s="38">
        <f>+C29*Y27/SUM($Y$27:$AC$27)+C29*(Y32+Y33)/SUM($Y$32:$AC$33)</f>
        <v>112873</v>
      </c>
      <c r="E35" s="38">
        <v>68210</v>
      </c>
      <c r="G35" s="38">
        <v>38691</v>
      </c>
      <c r="I35" s="38">
        <f>+I29*AE27/SUM($Y$27:$AC$27)+I29*(AE32+AE33)/SUM($Y$32:$AC$33)</f>
        <v>0</v>
      </c>
      <c r="K35" s="38">
        <f>+K29*AG27/SUM($Y$27:$AC$27)+K29*(AG32+AG33)/SUM($Y$32:$AC$33)</f>
        <v>0</v>
      </c>
      <c r="M35" s="38">
        <f>+M29*AI27/SUM($Y$27:$AC$27)+M29*(AI32+AI33)/SUM($Y$32:$AC$33)</f>
        <v>0</v>
      </c>
      <c r="O35" s="38">
        <f>+O29*AK27/SUM($Y$27:$AC$27)+O29*(AK32+AK33)/SUM($Y$32:$AC$33)</f>
        <v>0</v>
      </c>
      <c r="Q35" s="39">
        <f>+SUM(C35:O35)</f>
        <v>219774</v>
      </c>
      <c r="Y35" s="48">
        <f>+Y33+Y32+Y27</f>
        <v>3</v>
      </c>
      <c r="Z35" s="48"/>
      <c r="AA35" s="48">
        <f>+AA33+AA32+AA27</f>
        <v>2</v>
      </c>
      <c r="AB35" s="48"/>
      <c r="AC35" s="48">
        <f>+AC33+AC32+AC27</f>
        <v>1</v>
      </c>
    </row>
    <row r="36" spans="1:29" ht="15.75" thickBot="1" x14ac:dyDescent="0.3">
      <c r="A36" s="51">
        <f>+SUM(C36:G36)</f>
        <v>0.94670595228864596</v>
      </c>
      <c r="B36" s="52"/>
      <c r="C36" s="53">
        <f>+C35/$Q$29</f>
        <v>0.48621557123534326</v>
      </c>
      <c r="D36" s="52"/>
      <c r="E36" s="53">
        <f>+E35/$Q$29</f>
        <v>0.29382371438663601</v>
      </c>
      <c r="F36" s="52"/>
      <c r="G36" s="53">
        <f>+G35/$Q$29</f>
        <v>0.16666666666666666</v>
      </c>
      <c r="H36" s="52"/>
      <c r="I36" s="53">
        <f>+I35/$Q$29</f>
        <v>0</v>
      </c>
      <c r="J36" s="52"/>
      <c r="K36" s="53">
        <f>+K35/$Q$29</f>
        <v>0</v>
      </c>
      <c r="L36" s="52"/>
      <c r="M36" s="53">
        <f>+M35/$Q$29</f>
        <v>0</v>
      </c>
      <c r="N36" s="52"/>
      <c r="O36" s="53">
        <f>+O35/$Q$29</f>
        <v>0</v>
      </c>
      <c r="P36" s="52"/>
      <c r="Q36" s="54">
        <f>+SUM(C36:O36)</f>
        <v>0.94670595228864596</v>
      </c>
    </row>
    <row r="37" spans="1:29" x14ac:dyDescent="0.25">
      <c r="A37" t="s">
        <v>380</v>
      </c>
      <c r="C37" s="41">
        <f>+C35/C29</f>
        <v>1</v>
      </c>
      <c r="E37" s="41">
        <f>+E35/E29</f>
        <v>1</v>
      </c>
      <c r="G37" s="41">
        <f>+G35/G29</f>
        <v>0.97487905664180607</v>
      </c>
      <c r="I37" s="41">
        <f>+I35/I29</f>
        <v>0</v>
      </c>
      <c r="K37" s="41">
        <f>+K35/K29</f>
        <v>0</v>
      </c>
      <c r="M37" s="41">
        <f>+M35/M29</f>
        <v>0</v>
      </c>
      <c r="O37" s="41">
        <f>+O35/O29</f>
        <v>0</v>
      </c>
      <c r="Y37" s="50">
        <f>Y35*$C$39</f>
        <v>0.5</v>
      </c>
      <c r="Z37" s="50"/>
      <c r="AA37" s="50">
        <f>AA35*$C$39</f>
        <v>0.33333333333333331</v>
      </c>
      <c r="AB37" s="50"/>
      <c r="AC37" s="50">
        <f>AC35*$C$39</f>
        <v>0.16666666666666666</v>
      </c>
    </row>
    <row r="39" spans="1:29" x14ac:dyDescent="0.25">
      <c r="A39" t="s">
        <v>377</v>
      </c>
      <c r="C39" s="41">
        <f>1/+SUM(R27:V27)</f>
        <v>0.16666666666666666</v>
      </c>
    </row>
    <row r="41" spans="1:29" x14ac:dyDescent="0.25">
      <c r="A41" t="s">
        <v>381</v>
      </c>
      <c r="C41" s="49">
        <f>$Q$29*Y37</f>
        <v>116073</v>
      </c>
      <c r="D41" s="49"/>
      <c r="E41" s="49">
        <f>$Q$29*AA37</f>
        <v>77382</v>
      </c>
      <c r="F41" s="49"/>
      <c r="G41" s="49">
        <f>$Q$29*AC37</f>
        <v>38691</v>
      </c>
      <c r="Q41" s="38">
        <f>+SUM(C41:O41)</f>
        <v>232146</v>
      </c>
    </row>
    <row r="42" spans="1:29" x14ac:dyDescent="0.25">
      <c r="A42" s="43">
        <f>+SUM(C42:G42)</f>
        <v>0.99999999999999989</v>
      </c>
      <c r="C42" s="50">
        <f>Y37</f>
        <v>0.5</v>
      </c>
      <c r="E42" s="50">
        <f>AA37</f>
        <v>0.33333333333333331</v>
      </c>
      <c r="G42" s="50">
        <f>AC37</f>
        <v>0.16666666666666666</v>
      </c>
      <c r="Q42" s="50">
        <f>+SUM(C42:M42)</f>
        <v>0.99999999999999989</v>
      </c>
    </row>
  </sheetData>
  <mergeCells count="33">
    <mergeCell ref="A1:A2"/>
    <mergeCell ref="B1:M1"/>
    <mergeCell ref="N1:N2"/>
    <mergeCell ref="P4:P6"/>
    <mergeCell ref="Q4:Q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G8:G10"/>
    <mergeCell ref="K4:K6"/>
    <mergeCell ref="L4:L6"/>
    <mergeCell ref="M4:M6"/>
    <mergeCell ref="N4:N6"/>
    <mergeCell ref="N8:N10"/>
    <mergeCell ref="B8:B10"/>
    <mergeCell ref="C8:C10"/>
    <mergeCell ref="D8:D10"/>
    <mergeCell ref="E8:E10"/>
    <mergeCell ref="F8:F10"/>
    <mergeCell ref="P8:P10"/>
    <mergeCell ref="Q8:Q10"/>
    <mergeCell ref="H8:H10"/>
    <mergeCell ref="I8:I10"/>
    <mergeCell ref="J8:J10"/>
    <mergeCell ref="K8:K10"/>
    <mergeCell ref="L8:L10"/>
    <mergeCell ref="M8:M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28.7109375" customWidth="1"/>
    <col min="2" max="2" width="2.7109375" customWidth="1"/>
    <col min="3" max="3" width="12.7109375" customWidth="1"/>
    <col min="4" max="4" width="2.7109375" customWidth="1"/>
    <col min="5" max="5" width="12.7109375" customWidth="1"/>
    <col min="6" max="6" width="2.7109375" customWidth="1"/>
    <col min="7" max="7" width="12.7109375" customWidth="1"/>
    <col min="8" max="8" width="2.7109375" customWidth="1"/>
    <col min="9" max="9" width="12.7109375" customWidth="1"/>
    <col min="10" max="10" width="2.7109375" customWidth="1"/>
    <col min="11" max="11" width="12.7109375" customWidth="1"/>
    <col min="12" max="12" width="2.7109375" customWidth="1"/>
    <col min="13" max="13" width="12.7109375" customWidth="1"/>
    <col min="14" max="14" width="2.7109375" customWidth="1"/>
    <col min="15" max="15" width="14.42578125" customWidth="1"/>
    <col min="16" max="16" width="2.7109375" customWidth="1"/>
    <col min="17" max="17" width="12.7109375" customWidth="1"/>
    <col min="19" max="19" width="2.7109375" customWidth="1"/>
    <col min="21" max="21" width="2.7109375" customWidth="1"/>
    <col min="24" max="24" width="2.7109375" customWidth="1"/>
    <col min="26" max="26" width="2.7109375" customWidth="1"/>
    <col min="28" max="28" width="2.7109375" customWidth="1"/>
  </cols>
  <sheetData>
    <row r="1" spans="1:29" ht="15" customHeight="1" x14ac:dyDescent="0.25">
      <c r="A1" s="67" t="s">
        <v>14</v>
      </c>
      <c r="B1" s="69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67"/>
      <c r="O1" s="11" t="s">
        <v>16</v>
      </c>
      <c r="R1" t="s">
        <v>359</v>
      </c>
      <c r="Y1" t="s">
        <v>360</v>
      </c>
    </row>
    <row r="2" spans="1:29" x14ac:dyDescent="0.25">
      <c r="A2" s="68"/>
      <c r="B2" s="1"/>
      <c r="C2" s="1" t="s">
        <v>17</v>
      </c>
      <c r="D2" s="12"/>
      <c r="E2" s="12" t="s">
        <v>18</v>
      </c>
      <c r="F2" s="13"/>
      <c r="G2" s="13" t="s">
        <v>19</v>
      </c>
      <c r="H2" s="14"/>
      <c r="I2" s="14" t="s">
        <v>20</v>
      </c>
      <c r="J2" s="15"/>
      <c r="K2" s="15" t="s">
        <v>21</v>
      </c>
      <c r="L2" s="16"/>
      <c r="M2" s="16" t="s">
        <v>22</v>
      </c>
      <c r="N2" s="68"/>
      <c r="O2" s="17"/>
      <c r="R2" s="1" t="s">
        <v>17</v>
      </c>
      <c r="S2" s="12"/>
      <c r="T2" s="12" t="s">
        <v>18</v>
      </c>
      <c r="U2" s="13"/>
      <c r="V2" s="13" t="s">
        <v>19</v>
      </c>
      <c r="X2" s="1"/>
      <c r="Y2" s="1" t="s">
        <v>17</v>
      </c>
      <c r="Z2" s="12"/>
      <c r="AA2" s="12" t="s">
        <v>18</v>
      </c>
      <c r="AB2" s="13"/>
      <c r="AC2" s="13" t="s">
        <v>19</v>
      </c>
    </row>
    <row r="4" spans="1:29" ht="30" x14ac:dyDescent="0.25">
      <c r="A4" s="1" t="s">
        <v>213</v>
      </c>
      <c r="B4" s="2"/>
      <c r="C4" s="3" t="s">
        <v>214</v>
      </c>
      <c r="D4" s="2"/>
      <c r="E4" s="2" t="s">
        <v>215</v>
      </c>
      <c r="F4" s="2"/>
      <c r="G4" s="2" t="s">
        <v>216</v>
      </c>
      <c r="H4" s="2"/>
      <c r="I4" s="2" t="s">
        <v>217</v>
      </c>
      <c r="J4" s="2"/>
      <c r="K4" s="2"/>
      <c r="L4" s="2"/>
      <c r="M4" s="2" t="s">
        <v>218</v>
      </c>
      <c r="N4" s="2"/>
      <c r="O4" s="2"/>
      <c r="P4" s="4"/>
      <c r="Q4" s="2" t="s">
        <v>214</v>
      </c>
    </row>
    <row r="5" spans="1:29" x14ac:dyDescent="0.25">
      <c r="A5" s="5"/>
      <c r="B5" s="6"/>
      <c r="C5" s="7">
        <v>19253</v>
      </c>
      <c r="D5" s="6"/>
      <c r="E5" s="6">
        <v>9227</v>
      </c>
      <c r="F5" s="6"/>
      <c r="G5" s="6">
        <v>4492</v>
      </c>
      <c r="H5" s="6"/>
      <c r="I5" s="6">
        <v>1264</v>
      </c>
      <c r="J5" s="6"/>
      <c r="K5" s="6"/>
      <c r="L5" s="6"/>
      <c r="M5" s="6">
        <v>287</v>
      </c>
      <c r="N5" s="6"/>
      <c r="O5" s="6"/>
      <c r="P5" s="8"/>
      <c r="Q5" s="6"/>
      <c r="R5">
        <v>1</v>
      </c>
    </row>
    <row r="6" spans="1:29" ht="30" x14ac:dyDescent="0.25">
      <c r="A6" s="1" t="s">
        <v>219</v>
      </c>
      <c r="B6" s="2"/>
      <c r="C6" s="3" t="s">
        <v>220</v>
      </c>
      <c r="D6" s="2"/>
      <c r="E6" s="2" t="s">
        <v>221</v>
      </c>
      <c r="F6" s="2"/>
      <c r="G6" s="2" t="s">
        <v>222</v>
      </c>
      <c r="H6" s="2"/>
      <c r="I6" s="2" t="s">
        <v>223</v>
      </c>
      <c r="J6" s="2"/>
      <c r="K6" s="3"/>
      <c r="L6" s="2"/>
      <c r="M6" s="3" t="s">
        <v>224</v>
      </c>
      <c r="N6" s="4"/>
      <c r="O6" s="2" t="s">
        <v>220</v>
      </c>
    </row>
    <row r="7" spans="1:29" x14ac:dyDescent="0.25">
      <c r="A7" s="5"/>
      <c r="B7" s="6"/>
      <c r="C7" s="7">
        <v>17342</v>
      </c>
      <c r="D7" s="6"/>
      <c r="E7" s="6">
        <v>12141</v>
      </c>
      <c r="F7" s="6"/>
      <c r="G7" s="6">
        <v>4131</v>
      </c>
      <c r="H7" s="6"/>
      <c r="I7" s="6">
        <v>912</v>
      </c>
      <c r="J7" s="6"/>
      <c r="K7" s="7"/>
      <c r="L7" s="6"/>
      <c r="M7" s="7">
        <v>390</v>
      </c>
      <c r="N7" s="8"/>
      <c r="O7" s="6"/>
      <c r="R7">
        <v>1</v>
      </c>
    </row>
    <row r="8" spans="1:29" x14ac:dyDescent="0.25">
      <c r="A8" s="1" t="s">
        <v>358</v>
      </c>
      <c r="C8">
        <f>+C7+C5</f>
        <v>36595</v>
      </c>
      <c r="E8">
        <f>+E7+E5</f>
        <v>21368</v>
      </c>
      <c r="G8">
        <f>+G7+G5</f>
        <v>8623</v>
      </c>
      <c r="I8">
        <f>+I7+I5</f>
        <v>2176</v>
      </c>
      <c r="M8">
        <f>+M7+M5</f>
        <v>677</v>
      </c>
      <c r="Y8">
        <v>1</v>
      </c>
    </row>
    <row r="11" spans="1:29" ht="30" x14ac:dyDescent="0.25">
      <c r="A11" s="1" t="s">
        <v>225</v>
      </c>
      <c r="B11" s="2"/>
      <c r="C11" s="3" t="s">
        <v>226</v>
      </c>
      <c r="D11" s="2"/>
      <c r="E11" s="2" t="s">
        <v>227</v>
      </c>
      <c r="F11" s="2"/>
      <c r="G11" s="2" t="s">
        <v>228</v>
      </c>
      <c r="H11" s="2"/>
      <c r="I11" s="2" t="s">
        <v>229</v>
      </c>
      <c r="J11" s="2"/>
      <c r="K11" s="2"/>
      <c r="L11" s="2"/>
      <c r="M11" s="2"/>
      <c r="N11" s="4"/>
      <c r="O11" s="2" t="s">
        <v>226</v>
      </c>
    </row>
    <row r="12" spans="1:29" x14ac:dyDescent="0.25">
      <c r="A12" s="5"/>
      <c r="B12" s="6"/>
      <c r="C12" s="7">
        <v>19251</v>
      </c>
      <c r="D12" s="6"/>
      <c r="E12" s="6">
        <v>7566</v>
      </c>
      <c r="F12" s="6"/>
      <c r="G12" s="6">
        <v>7135</v>
      </c>
      <c r="H12" s="6"/>
      <c r="I12" s="6">
        <v>1086</v>
      </c>
      <c r="J12" s="6"/>
      <c r="K12" s="6"/>
      <c r="L12" s="6"/>
      <c r="M12" s="6"/>
      <c r="N12" s="8"/>
      <c r="O12" s="6"/>
      <c r="R12">
        <v>1</v>
      </c>
    </row>
    <row r="13" spans="1:29" ht="75" x14ac:dyDescent="0.25">
      <c r="A13" s="1" t="s">
        <v>230</v>
      </c>
      <c r="B13" s="2"/>
      <c r="C13" s="3" t="s">
        <v>231</v>
      </c>
      <c r="D13" s="2"/>
      <c r="E13" s="2" t="s">
        <v>232</v>
      </c>
      <c r="F13" s="2"/>
      <c r="G13" s="2" t="s">
        <v>233</v>
      </c>
      <c r="H13" s="2"/>
      <c r="I13" s="2" t="s">
        <v>234</v>
      </c>
      <c r="J13" s="21"/>
      <c r="K13" s="3" t="s">
        <v>235</v>
      </c>
      <c r="L13" s="21"/>
      <c r="M13" s="21" t="s">
        <v>236</v>
      </c>
      <c r="N13" s="23"/>
      <c r="O13" s="2" t="s">
        <v>231</v>
      </c>
    </row>
    <row r="14" spans="1:29" x14ac:dyDescent="0.25">
      <c r="A14" s="32"/>
      <c r="B14" s="33"/>
      <c r="C14" s="34">
        <v>18420</v>
      </c>
      <c r="D14" s="33"/>
      <c r="E14" s="33">
        <v>7570</v>
      </c>
      <c r="F14" s="33"/>
      <c r="G14" s="33">
        <v>8674</v>
      </c>
      <c r="H14" s="33"/>
      <c r="I14" s="33">
        <v>1492</v>
      </c>
      <c r="J14" s="33"/>
      <c r="K14" s="34">
        <v>328</v>
      </c>
      <c r="L14" s="33"/>
      <c r="M14" s="33">
        <v>192</v>
      </c>
      <c r="N14" s="35"/>
      <c r="O14" s="33"/>
      <c r="R14">
        <v>1</v>
      </c>
    </row>
    <row r="15" spans="1:29" x14ac:dyDescent="0.25">
      <c r="A15" s="1" t="s">
        <v>358</v>
      </c>
      <c r="C15">
        <f>+C14+C12</f>
        <v>37671</v>
      </c>
      <c r="E15">
        <f>+E14+E12</f>
        <v>15136</v>
      </c>
      <c r="G15">
        <f>+G14+G12</f>
        <v>15809</v>
      </c>
      <c r="I15">
        <f>+I14+I12</f>
        <v>2578</v>
      </c>
      <c r="K15">
        <f>+K14+K12</f>
        <v>328</v>
      </c>
      <c r="M15">
        <f>+M14+M12</f>
        <v>192</v>
      </c>
      <c r="Y15">
        <v>1</v>
      </c>
    </row>
    <row r="18" spans="1:29" ht="45" x14ac:dyDescent="0.25">
      <c r="A18" s="18" t="s">
        <v>237</v>
      </c>
      <c r="B18" s="72"/>
      <c r="C18" s="76" t="s">
        <v>238</v>
      </c>
      <c r="D18" s="72"/>
      <c r="E18" s="72" t="s">
        <v>239</v>
      </c>
      <c r="F18" s="72"/>
      <c r="G18" s="72" t="s">
        <v>240</v>
      </c>
      <c r="H18" s="72"/>
      <c r="I18" s="72" t="s">
        <v>241</v>
      </c>
      <c r="J18" s="72"/>
      <c r="K18" s="76" t="s">
        <v>242</v>
      </c>
      <c r="L18" s="60"/>
      <c r="M18" s="20" t="s">
        <v>243</v>
      </c>
      <c r="N18" s="23"/>
      <c r="O18" s="74" t="s">
        <v>238</v>
      </c>
    </row>
    <row r="19" spans="1:29" x14ac:dyDescent="0.25">
      <c r="A19" s="19"/>
      <c r="B19" s="73"/>
      <c r="C19" s="77"/>
      <c r="D19" s="73"/>
      <c r="E19" s="73"/>
      <c r="F19" s="73"/>
      <c r="G19" s="73"/>
      <c r="H19" s="73"/>
      <c r="I19" s="73"/>
      <c r="J19" s="73"/>
      <c r="K19" s="77"/>
      <c r="L19" s="60"/>
      <c r="M19" s="20">
        <v>228</v>
      </c>
      <c r="N19" s="23"/>
      <c r="O19" s="75"/>
    </row>
    <row r="20" spans="1:29" ht="45" x14ac:dyDescent="0.25">
      <c r="A20" s="22"/>
      <c r="B20" s="73"/>
      <c r="C20" s="77"/>
      <c r="D20" s="73"/>
      <c r="E20" s="73"/>
      <c r="F20" s="73"/>
      <c r="G20" s="73"/>
      <c r="H20" s="73"/>
      <c r="I20" s="73"/>
      <c r="J20" s="73"/>
      <c r="K20" s="77"/>
      <c r="L20" s="60"/>
      <c r="M20" s="21" t="s">
        <v>244</v>
      </c>
      <c r="N20" s="23"/>
      <c r="O20" s="75"/>
    </row>
    <row r="21" spans="1:29" x14ac:dyDescent="0.25">
      <c r="A21" s="5"/>
      <c r="B21" s="6"/>
      <c r="C21" s="7">
        <v>17498</v>
      </c>
      <c r="D21" s="6"/>
      <c r="E21" s="6">
        <v>9688</v>
      </c>
      <c r="F21" s="6"/>
      <c r="G21" s="6">
        <v>5915</v>
      </c>
      <c r="H21" s="6"/>
      <c r="I21" s="6">
        <v>1029</v>
      </c>
      <c r="J21" s="6"/>
      <c r="K21" s="6">
        <v>476</v>
      </c>
      <c r="L21" s="6"/>
      <c r="M21" s="6">
        <v>120</v>
      </c>
      <c r="N21" s="8"/>
      <c r="O21" s="6"/>
      <c r="R21">
        <v>1</v>
      </c>
    </row>
    <row r="22" spans="1:29" ht="30" x14ac:dyDescent="0.25">
      <c r="A22" s="1" t="s">
        <v>245</v>
      </c>
      <c r="B22" s="2"/>
      <c r="C22" s="3" t="s">
        <v>246</v>
      </c>
      <c r="D22" s="2"/>
      <c r="E22" s="3" t="s">
        <v>247</v>
      </c>
      <c r="F22" s="2"/>
      <c r="G22" s="2" t="s">
        <v>248</v>
      </c>
      <c r="H22" s="2"/>
      <c r="I22" s="2" t="s">
        <v>249</v>
      </c>
      <c r="J22" s="2"/>
      <c r="K22" s="3"/>
      <c r="L22" s="2"/>
      <c r="M22" s="3" t="s">
        <v>250</v>
      </c>
      <c r="N22" s="4"/>
      <c r="O22" s="2" t="s">
        <v>246</v>
      </c>
    </row>
    <row r="23" spans="1:29" x14ac:dyDescent="0.25">
      <c r="A23" s="5"/>
      <c r="B23" s="6"/>
      <c r="C23" s="7">
        <v>16134</v>
      </c>
      <c r="D23" s="6"/>
      <c r="E23" s="7">
        <v>11491</v>
      </c>
      <c r="F23" s="6"/>
      <c r="G23" s="6">
        <v>12863</v>
      </c>
      <c r="H23" s="6"/>
      <c r="I23" s="6">
        <v>569</v>
      </c>
      <c r="J23" s="6"/>
      <c r="K23" s="7"/>
      <c r="L23" s="6"/>
      <c r="M23" s="7">
        <v>461</v>
      </c>
      <c r="N23" s="8"/>
      <c r="O23" s="6"/>
      <c r="R23">
        <v>1</v>
      </c>
      <c r="Y23">
        <v>1</v>
      </c>
    </row>
    <row r="24" spans="1:29" x14ac:dyDescent="0.25">
      <c r="A24" s="1" t="s">
        <v>358</v>
      </c>
      <c r="C24">
        <f>+C23+C21</f>
        <v>33632</v>
      </c>
      <c r="E24">
        <f>+E23+E21</f>
        <v>21179</v>
      </c>
      <c r="G24">
        <f>+G23+G21</f>
        <v>18778</v>
      </c>
      <c r="I24">
        <f>+I23+I21</f>
        <v>1598</v>
      </c>
      <c r="K24">
        <f>+K23+K21</f>
        <v>476</v>
      </c>
      <c r="M24">
        <f>+M23+M21+M19</f>
        <v>809</v>
      </c>
    </row>
    <row r="25" spans="1:29" x14ac:dyDescent="0.25">
      <c r="R25">
        <f>+SUM(R4:R24)</f>
        <v>6</v>
      </c>
      <c r="T25">
        <f>+SUM(T4:T24)</f>
        <v>0</v>
      </c>
      <c r="V25">
        <f>+SUM(V4:V24)</f>
        <v>0</v>
      </c>
      <c r="Y25">
        <f>+SUM(Y4:Y24)</f>
        <v>3</v>
      </c>
      <c r="AA25">
        <f>+SUM(AA4:AA24)</f>
        <v>0</v>
      </c>
      <c r="AC25">
        <f>+SUM(AC4:AC24)</f>
        <v>0</v>
      </c>
    </row>
    <row r="28" spans="1:29" x14ac:dyDescent="0.25">
      <c r="A28" t="s">
        <v>361</v>
      </c>
      <c r="C28" s="38">
        <f>+C24+C15+C8</f>
        <v>107898</v>
      </c>
      <c r="E28" s="38">
        <f>+E24+E15+E8</f>
        <v>57683</v>
      </c>
      <c r="G28" s="38">
        <f>+G24+G15+G8</f>
        <v>43210</v>
      </c>
      <c r="I28" s="38">
        <f>+I24+I15+I8</f>
        <v>6352</v>
      </c>
      <c r="K28" s="38">
        <f>+K24+K15+K8</f>
        <v>804</v>
      </c>
      <c r="M28" s="38">
        <f>+M24+M15+M8</f>
        <v>1678</v>
      </c>
      <c r="O28" s="39">
        <f>+SUM(C28:M28)</f>
        <v>217625</v>
      </c>
    </row>
    <row r="29" spans="1:29" x14ac:dyDescent="0.25">
      <c r="C29" s="41">
        <f>+C28/$O$28</f>
        <v>0.4957978173463527</v>
      </c>
      <c r="E29" s="41">
        <f>+E28/$O$28</f>
        <v>0.26505686387133831</v>
      </c>
      <c r="G29" s="41">
        <f>+G28/$O$28</f>
        <v>0.19855255600229754</v>
      </c>
      <c r="I29" s="41">
        <f>+I28/$O$28</f>
        <v>2.9187823090178058E-2</v>
      </c>
      <c r="K29" s="41">
        <f>+K28/$O$28</f>
        <v>3.6944284893739229E-3</v>
      </c>
      <c r="M29" s="41">
        <f>+M28/$O$28</f>
        <v>7.7105112004595064E-3</v>
      </c>
      <c r="O29" t="s">
        <v>362</v>
      </c>
      <c r="R29" s="44">
        <f>+R25/SUM($R$25:$V$25)</f>
        <v>1</v>
      </c>
      <c r="T29" s="44">
        <f>+T25/SUM($R$25:$V$25)</f>
        <v>0</v>
      </c>
      <c r="V29" s="44">
        <f>+V25/SUM($R$25:$V$25)</f>
        <v>0</v>
      </c>
      <c r="Y29" s="44">
        <f>+Y25/SUM($R$25:$V$25)</f>
        <v>0.5</v>
      </c>
      <c r="AA29" s="44">
        <f>+AA25/SUM($R$25:$V$25)</f>
        <v>0</v>
      </c>
      <c r="AC29" s="44">
        <f>+AC25/SUM($R$25:$V$25)</f>
        <v>0</v>
      </c>
    </row>
    <row r="31" spans="1:29" x14ac:dyDescent="0.25">
      <c r="A31" t="s">
        <v>365</v>
      </c>
      <c r="C31" s="38">
        <f>+C23+C21+C14+C12+C7+C5</f>
        <v>107898</v>
      </c>
      <c r="E31">
        <v>0</v>
      </c>
      <c r="G31">
        <v>0</v>
      </c>
      <c r="O31" s="42" t="s">
        <v>363</v>
      </c>
      <c r="Y31">
        <f>+TRUNC((C29-Y29)/$C$38,0)</f>
        <v>0</v>
      </c>
      <c r="AA31">
        <f>+TRUNC((E29-AA29)/$C$38,0)</f>
        <v>1</v>
      </c>
      <c r="AC31">
        <f>+TRUNC((G29-AC29)/$C$38,0)</f>
        <v>1</v>
      </c>
    </row>
    <row r="32" spans="1:29" x14ac:dyDescent="0.25">
      <c r="A32" s="43">
        <f>+SUM(C32:G32)</f>
        <v>0.4957978173463527</v>
      </c>
      <c r="C32" s="41">
        <f>+C31/$O$28</f>
        <v>0.4957978173463527</v>
      </c>
      <c r="E32" s="41">
        <f>+E31/$O$28</f>
        <v>0</v>
      </c>
      <c r="G32" s="41">
        <f>+G31/$O$28</f>
        <v>0</v>
      </c>
      <c r="I32" s="55"/>
      <c r="O32" s="42" t="s">
        <v>364</v>
      </c>
      <c r="AA32">
        <v>1</v>
      </c>
    </row>
    <row r="34" spans="1:29" x14ac:dyDescent="0.25">
      <c r="A34" t="s">
        <v>366</v>
      </c>
      <c r="C34" s="38">
        <f>+C28*Y25/SUM($Y$25:$AC$25)+C28*(Y31+Y32)/SUM($Y$31:$AC$32)</f>
        <v>107898</v>
      </c>
      <c r="E34" s="38">
        <v>57683</v>
      </c>
      <c r="G34" s="38">
        <v>36270.800000000003</v>
      </c>
      <c r="I34" s="38">
        <f>+I28*AE25/SUM($Y$25:$AC$25)+I28*(AE31+AE32)/SUM($Y$31:$AC$32)</f>
        <v>0</v>
      </c>
      <c r="K34" s="38">
        <f>+K28*AG25/SUM($Y$25:$AC$25)+K28*(AG31+AG32)/SUM($Y$31:$AC$32)</f>
        <v>0</v>
      </c>
      <c r="M34" s="38">
        <f>+M28*AI25/SUM($Y$25:$AC$25)+M28*(AI31+AI32)/SUM($Y$31:$AC$32)</f>
        <v>0</v>
      </c>
      <c r="O34" s="39">
        <f>+SUM(C34:M34)</f>
        <v>201851.8</v>
      </c>
      <c r="Y34">
        <f>+Y32+Y31+Y25</f>
        <v>3</v>
      </c>
      <c r="AA34">
        <f>+AA32+AA31+AA25</f>
        <v>2</v>
      </c>
      <c r="AC34">
        <f>+AC32+AC31+AC25</f>
        <v>1</v>
      </c>
    </row>
    <row r="35" spans="1:29" ht="15.75" thickBot="1" x14ac:dyDescent="0.3">
      <c r="A35" s="51">
        <f>+SUM(C35:G35)</f>
        <v>0.92752119471568073</v>
      </c>
      <c r="B35" s="52"/>
      <c r="C35" s="53">
        <f>+C34/$O$28</f>
        <v>0.4957978173463527</v>
      </c>
      <c r="D35" s="52"/>
      <c r="E35" s="53">
        <f>+E34/$O$28</f>
        <v>0.26505686387133831</v>
      </c>
      <c r="F35" s="52"/>
      <c r="G35" s="53">
        <f>+G34/$O$28</f>
        <v>0.16666651349798967</v>
      </c>
      <c r="H35" s="52"/>
      <c r="I35" s="53">
        <f>+I34/$O$28</f>
        <v>0</v>
      </c>
      <c r="J35" s="52"/>
      <c r="K35" s="53">
        <f>+K34/$O$28</f>
        <v>0</v>
      </c>
      <c r="L35" s="52"/>
      <c r="M35" s="53">
        <f>+M34/$O$28</f>
        <v>0</v>
      </c>
      <c r="N35" s="52"/>
      <c r="O35" s="54">
        <f>+SUM(C35:M35)</f>
        <v>0.92752119471568073</v>
      </c>
    </row>
    <row r="36" spans="1:29" x14ac:dyDescent="0.25">
      <c r="A36" t="s">
        <v>380</v>
      </c>
      <c r="C36" s="41">
        <f>+C34/C28</f>
        <v>1</v>
      </c>
      <c r="E36" s="41">
        <f>+E34/E28</f>
        <v>1</v>
      </c>
      <c r="G36" s="41">
        <f>+G34/G28</f>
        <v>0.83940754454987276</v>
      </c>
      <c r="I36" s="41">
        <f>+I34/I28</f>
        <v>0</v>
      </c>
      <c r="K36" s="41">
        <f>+K34/K28</f>
        <v>0</v>
      </c>
      <c r="M36" s="41">
        <f>+M34/M28</f>
        <v>0</v>
      </c>
      <c r="Y36" s="50">
        <f>Y34*$C$38</f>
        <v>0.5</v>
      </c>
      <c r="Z36" s="50"/>
      <c r="AA36" s="50">
        <f>AA34*$C$38</f>
        <v>0.33333333333333331</v>
      </c>
      <c r="AB36" s="50"/>
      <c r="AC36" s="50">
        <f>AC34*$C$38</f>
        <v>0.16666666666666666</v>
      </c>
    </row>
    <row r="38" spans="1:29" x14ac:dyDescent="0.25">
      <c r="A38" t="s">
        <v>377</v>
      </c>
      <c r="C38" s="41">
        <f>1/+SUM(R25:V25)</f>
        <v>0.16666666666666666</v>
      </c>
    </row>
    <row r="40" spans="1:29" x14ac:dyDescent="0.25">
      <c r="A40" t="s">
        <v>381</v>
      </c>
      <c r="C40" s="49">
        <f>$O$28*Y36</f>
        <v>108812.5</v>
      </c>
      <c r="D40" s="49"/>
      <c r="E40" s="49">
        <f>$O$28*AA36</f>
        <v>72541.666666666657</v>
      </c>
      <c r="F40" s="49"/>
      <c r="G40" s="49">
        <f>$O$28*AC36</f>
        <v>36270.833333333328</v>
      </c>
      <c r="Q40" s="38">
        <f>+SUM(C40:O40)</f>
        <v>217625</v>
      </c>
    </row>
    <row r="41" spans="1:29" x14ac:dyDescent="0.25">
      <c r="A41" s="43">
        <f>+SUM(C41:G41)</f>
        <v>0.99999999999999989</v>
      </c>
      <c r="C41" s="50">
        <f>Y36</f>
        <v>0.5</v>
      </c>
      <c r="E41" s="50">
        <f>AA36</f>
        <v>0.33333333333333331</v>
      </c>
      <c r="G41" s="50">
        <f>AC36</f>
        <v>0.16666666666666666</v>
      </c>
      <c r="Q41" s="50">
        <f>+SUM(C41:M41)</f>
        <v>0.99999999999999989</v>
      </c>
    </row>
  </sheetData>
  <mergeCells count="15">
    <mergeCell ref="A1:A2"/>
    <mergeCell ref="B1:M1"/>
    <mergeCell ref="N1:N2"/>
    <mergeCell ref="K18:K20"/>
    <mergeCell ref="L18:L20"/>
    <mergeCell ref="O18:O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25.7109375" customWidth="1"/>
    <col min="2" max="2" width="2.7109375" customWidth="1"/>
    <col min="3" max="3" width="12.7109375" customWidth="1"/>
    <col min="4" max="4" width="2.7109375" customWidth="1"/>
    <col min="5" max="5" width="12.7109375" customWidth="1"/>
    <col min="6" max="6" width="2.7109375" customWidth="1"/>
    <col min="7" max="7" width="12.7109375" customWidth="1"/>
    <col min="8" max="8" width="2.7109375" customWidth="1"/>
    <col min="9" max="9" width="12.7109375" customWidth="1"/>
    <col min="10" max="10" width="2.7109375" customWidth="1"/>
    <col min="11" max="11" width="12.7109375" customWidth="1"/>
    <col min="12" max="12" width="2.7109375" customWidth="1"/>
    <col min="13" max="13" width="12.7109375" customWidth="1"/>
    <col min="14" max="14" width="2.7109375" customWidth="1"/>
    <col min="15" max="15" width="14.42578125" customWidth="1"/>
    <col min="16" max="16" width="2.7109375" customWidth="1"/>
    <col min="17" max="17" width="12.7109375" customWidth="1"/>
    <col min="19" max="19" width="2.7109375" customWidth="1"/>
    <col min="21" max="21" width="2.7109375" customWidth="1"/>
    <col min="24" max="24" width="2.7109375" customWidth="1"/>
    <col min="26" max="26" width="2.7109375" customWidth="1"/>
    <col min="28" max="28" width="2.7109375" customWidth="1"/>
  </cols>
  <sheetData>
    <row r="1" spans="1:29" ht="15" customHeight="1" x14ac:dyDescent="0.25">
      <c r="A1" s="67" t="s">
        <v>14</v>
      </c>
      <c r="B1" s="69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67"/>
      <c r="O1" s="11" t="s">
        <v>16</v>
      </c>
      <c r="R1" t="s">
        <v>359</v>
      </c>
      <c r="Y1" t="s">
        <v>360</v>
      </c>
    </row>
    <row r="2" spans="1:29" x14ac:dyDescent="0.25">
      <c r="A2" s="68"/>
      <c r="B2" s="1"/>
      <c r="C2" s="1" t="s">
        <v>17</v>
      </c>
      <c r="D2" s="12"/>
      <c r="E2" s="12" t="s">
        <v>18</v>
      </c>
      <c r="F2" s="13"/>
      <c r="G2" s="13" t="s">
        <v>19</v>
      </c>
      <c r="H2" s="14"/>
      <c r="I2" s="14" t="s">
        <v>20</v>
      </c>
      <c r="J2" s="15"/>
      <c r="K2" s="15" t="s">
        <v>21</v>
      </c>
      <c r="L2" s="16"/>
      <c r="M2" s="16" t="s">
        <v>22</v>
      </c>
      <c r="N2" s="68"/>
      <c r="O2" s="17"/>
      <c r="R2" s="1" t="s">
        <v>17</v>
      </c>
      <c r="S2" s="12"/>
      <c r="T2" s="12" t="s">
        <v>18</v>
      </c>
      <c r="U2" s="13"/>
      <c r="V2" s="13" t="s">
        <v>19</v>
      </c>
      <c r="X2" s="1"/>
      <c r="Y2" s="1" t="s">
        <v>17</v>
      </c>
      <c r="Z2" s="12"/>
      <c r="AA2" s="12" t="s">
        <v>18</v>
      </c>
      <c r="AB2" s="13"/>
      <c r="AC2" s="13" t="s">
        <v>19</v>
      </c>
    </row>
    <row r="4" spans="1:29" ht="45" x14ac:dyDescent="0.25">
      <c r="A4" s="12" t="s">
        <v>251</v>
      </c>
      <c r="B4" s="2"/>
      <c r="C4" s="2" t="s">
        <v>252</v>
      </c>
      <c r="D4" s="2"/>
      <c r="E4" s="3" t="s">
        <v>253</v>
      </c>
      <c r="F4" s="2"/>
      <c r="G4" s="2" t="s">
        <v>254</v>
      </c>
      <c r="H4" s="2"/>
      <c r="I4" s="2" t="s">
        <v>255</v>
      </c>
      <c r="J4" s="2"/>
      <c r="K4" s="2" t="s">
        <v>256</v>
      </c>
      <c r="L4" s="2"/>
      <c r="M4" s="3" t="s">
        <v>257</v>
      </c>
      <c r="N4" s="9"/>
      <c r="O4" s="2" t="s">
        <v>253</v>
      </c>
    </row>
    <row r="5" spans="1:29" x14ac:dyDescent="0.25">
      <c r="A5" s="5"/>
      <c r="B5" s="6"/>
      <c r="C5" s="6">
        <v>21783</v>
      </c>
      <c r="D5" s="6"/>
      <c r="E5" s="7">
        <v>21868</v>
      </c>
      <c r="F5" s="6"/>
      <c r="G5" s="6">
        <v>4005</v>
      </c>
      <c r="H5" s="6"/>
      <c r="I5" s="6">
        <v>1231</v>
      </c>
      <c r="J5" s="6"/>
      <c r="K5" s="6">
        <v>585</v>
      </c>
      <c r="L5" s="6"/>
      <c r="M5" s="7">
        <v>262</v>
      </c>
      <c r="N5" s="10"/>
      <c r="O5" s="6"/>
      <c r="T5">
        <v>1</v>
      </c>
    </row>
    <row r="6" spans="1:29" ht="30" x14ac:dyDescent="0.25">
      <c r="A6" s="1" t="s">
        <v>258</v>
      </c>
      <c r="B6" s="2"/>
      <c r="C6" s="3" t="s">
        <v>259</v>
      </c>
      <c r="D6" s="2"/>
      <c r="E6" s="2" t="s">
        <v>260</v>
      </c>
      <c r="F6" s="2"/>
      <c r="G6" s="2" t="s">
        <v>261</v>
      </c>
      <c r="H6" s="2"/>
      <c r="I6" s="2" t="s">
        <v>262</v>
      </c>
      <c r="J6" s="2"/>
      <c r="K6" s="2" t="s">
        <v>263</v>
      </c>
      <c r="L6" s="2"/>
      <c r="M6" s="2"/>
      <c r="N6" s="4"/>
      <c r="O6" s="2" t="s">
        <v>259</v>
      </c>
    </row>
    <row r="7" spans="1:29" x14ac:dyDescent="0.25">
      <c r="A7" s="5"/>
      <c r="B7" s="6"/>
      <c r="C7" s="7">
        <v>33545</v>
      </c>
      <c r="D7" s="6"/>
      <c r="E7" s="6">
        <v>16654</v>
      </c>
      <c r="F7" s="6"/>
      <c r="G7" s="6">
        <v>7105</v>
      </c>
      <c r="H7" s="6"/>
      <c r="I7" s="6">
        <v>1336</v>
      </c>
      <c r="J7" s="6"/>
      <c r="K7" s="6">
        <v>1277</v>
      </c>
      <c r="L7" s="6"/>
      <c r="M7" s="6"/>
      <c r="N7" s="8"/>
      <c r="O7" s="6"/>
      <c r="R7">
        <v>1</v>
      </c>
    </row>
    <row r="8" spans="1:29" x14ac:dyDescent="0.25">
      <c r="A8" s="1" t="s">
        <v>358</v>
      </c>
      <c r="C8">
        <f>+C7+C5</f>
        <v>55328</v>
      </c>
      <c r="E8">
        <f>+E7+E5</f>
        <v>38522</v>
      </c>
      <c r="G8">
        <f>+G7+G5</f>
        <v>11110</v>
      </c>
      <c r="I8">
        <f>+I7+I5</f>
        <v>2567</v>
      </c>
      <c r="K8">
        <f>+K7+K5</f>
        <v>1862</v>
      </c>
      <c r="M8">
        <f>+M7+M5</f>
        <v>262</v>
      </c>
      <c r="Y8">
        <v>1</v>
      </c>
    </row>
    <row r="11" spans="1:29" ht="60" x14ac:dyDescent="0.25">
      <c r="A11" s="1" t="s">
        <v>264</v>
      </c>
      <c r="B11" s="2"/>
      <c r="C11" s="3" t="s">
        <v>265</v>
      </c>
      <c r="D11" s="2"/>
      <c r="E11" s="2" t="s">
        <v>266</v>
      </c>
      <c r="F11" s="2"/>
      <c r="G11" s="2" t="s">
        <v>267</v>
      </c>
      <c r="H11" s="2"/>
      <c r="I11" s="2" t="s">
        <v>268</v>
      </c>
      <c r="J11" s="2"/>
      <c r="K11" s="2" t="s">
        <v>269</v>
      </c>
      <c r="L11" s="2"/>
      <c r="M11" s="2" t="s">
        <v>270</v>
      </c>
      <c r="N11" s="4"/>
      <c r="O11" s="2" t="s">
        <v>265</v>
      </c>
    </row>
    <row r="12" spans="1:29" x14ac:dyDescent="0.25">
      <c r="A12" s="5"/>
      <c r="B12" s="6"/>
      <c r="C12" s="7">
        <v>36858</v>
      </c>
      <c r="D12" s="6"/>
      <c r="E12" s="6">
        <v>30259</v>
      </c>
      <c r="F12" s="6"/>
      <c r="G12" s="6">
        <v>9483</v>
      </c>
      <c r="H12" s="6"/>
      <c r="I12" s="6">
        <v>2762</v>
      </c>
      <c r="J12" s="6"/>
      <c r="K12" s="6">
        <v>1384</v>
      </c>
      <c r="L12" s="6"/>
      <c r="M12" s="6">
        <v>233</v>
      </c>
      <c r="N12" s="8"/>
      <c r="O12" s="6"/>
      <c r="R12">
        <v>1</v>
      </c>
    </row>
    <row r="13" spans="1:29" ht="45" x14ac:dyDescent="0.25">
      <c r="A13" s="18" t="s">
        <v>271</v>
      </c>
      <c r="B13" s="59"/>
      <c r="C13" s="59" t="s">
        <v>272</v>
      </c>
      <c r="D13" s="59"/>
      <c r="E13" s="59" t="s">
        <v>273</v>
      </c>
      <c r="F13" s="59"/>
      <c r="G13" s="59" t="s">
        <v>274</v>
      </c>
      <c r="H13" s="59"/>
      <c r="I13" s="59" t="s">
        <v>275</v>
      </c>
      <c r="J13" s="59"/>
      <c r="K13" s="59" t="s">
        <v>276</v>
      </c>
      <c r="L13" s="59"/>
      <c r="M13" s="3" t="s">
        <v>277</v>
      </c>
      <c r="N13" s="78"/>
      <c r="O13" s="61" t="s">
        <v>278</v>
      </c>
    </row>
    <row r="14" spans="1:29" x14ac:dyDescent="0.25">
      <c r="A14" s="1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20">
        <v>925</v>
      </c>
      <c r="N14" s="79"/>
      <c r="O14" s="62"/>
    </row>
    <row r="15" spans="1:29" ht="45" x14ac:dyDescent="0.25">
      <c r="A15" s="22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21" t="s">
        <v>279</v>
      </c>
      <c r="N15" s="79"/>
      <c r="O15" s="62"/>
      <c r="R15">
        <v>1</v>
      </c>
    </row>
    <row r="16" spans="1:29" x14ac:dyDescent="0.25">
      <c r="A16" s="5"/>
      <c r="B16" s="6"/>
      <c r="C16" s="6">
        <v>22942</v>
      </c>
      <c r="D16" s="6"/>
      <c r="E16" s="6">
        <v>19510</v>
      </c>
      <c r="F16" s="6"/>
      <c r="G16" s="6">
        <v>6092</v>
      </c>
      <c r="H16" s="6"/>
      <c r="I16" s="6">
        <v>2167</v>
      </c>
      <c r="J16" s="6"/>
      <c r="K16" s="6">
        <v>579</v>
      </c>
      <c r="L16" s="6"/>
      <c r="M16" s="6">
        <v>164</v>
      </c>
      <c r="N16" s="10"/>
      <c r="O16" s="7"/>
    </row>
    <row r="17" spans="1:25" x14ac:dyDescent="0.25">
      <c r="A17" s="1" t="s">
        <v>358</v>
      </c>
      <c r="C17">
        <f>+C16+C12</f>
        <v>59800</v>
      </c>
      <c r="E17">
        <f>+E16+E12</f>
        <v>49769</v>
      </c>
      <c r="G17">
        <f>+G16+G12</f>
        <v>15575</v>
      </c>
      <c r="I17">
        <f>+I16+I12</f>
        <v>4929</v>
      </c>
      <c r="K17">
        <f>+K16+K12</f>
        <v>1963</v>
      </c>
      <c r="M17">
        <f>+M16+M12+M14</f>
        <v>1322</v>
      </c>
      <c r="Y17">
        <v>1</v>
      </c>
    </row>
    <row r="20" spans="1:25" ht="45" x14ac:dyDescent="0.25">
      <c r="A20" s="1" t="s">
        <v>280</v>
      </c>
      <c r="B20" s="2"/>
      <c r="C20" s="3" t="s">
        <v>281</v>
      </c>
      <c r="D20" s="2"/>
      <c r="E20" s="2" t="s">
        <v>282</v>
      </c>
      <c r="F20" s="2"/>
      <c r="G20" s="2" t="s">
        <v>283</v>
      </c>
      <c r="H20" s="2"/>
      <c r="I20" s="2" t="s">
        <v>284</v>
      </c>
      <c r="J20" s="2"/>
      <c r="K20" s="2" t="s">
        <v>285</v>
      </c>
      <c r="L20" s="2"/>
      <c r="M20" s="2" t="s">
        <v>286</v>
      </c>
      <c r="N20" s="4"/>
      <c r="O20" s="2" t="s">
        <v>281</v>
      </c>
    </row>
    <row r="21" spans="1:25" x14ac:dyDescent="0.25">
      <c r="A21" s="5"/>
      <c r="B21" s="6"/>
      <c r="C21" s="7">
        <v>21049</v>
      </c>
      <c r="D21" s="6"/>
      <c r="E21" s="6">
        <v>15482</v>
      </c>
      <c r="F21" s="6"/>
      <c r="G21" s="6">
        <v>4817</v>
      </c>
      <c r="H21" s="6"/>
      <c r="I21" s="6">
        <v>1335</v>
      </c>
      <c r="J21" s="6"/>
      <c r="K21" s="6">
        <v>549</v>
      </c>
      <c r="L21" s="6"/>
      <c r="M21" s="6">
        <v>187</v>
      </c>
      <c r="N21" s="8"/>
      <c r="O21" s="6"/>
      <c r="R21">
        <v>1</v>
      </c>
    </row>
    <row r="22" spans="1:25" ht="45" x14ac:dyDescent="0.25">
      <c r="A22" s="1" t="s">
        <v>287</v>
      </c>
      <c r="B22" s="2"/>
      <c r="C22" s="3" t="s">
        <v>288</v>
      </c>
      <c r="D22" s="2"/>
      <c r="E22" s="2" t="s">
        <v>289</v>
      </c>
      <c r="F22" s="2"/>
      <c r="G22" s="2" t="s">
        <v>290</v>
      </c>
      <c r="H22" s="2"/>
      <c r="I22" s="2" t="s">
        <v>291</v>
      </c>
      <c r="J22" s="2"/>
      <c r="K22" s="30" t="s">
        <v>292</v>
      </c>
      <c r="L22" s="2"/>
      <c r="M22" s="2"/>
      <c r="N22" s="4"/>
      <c r="O22" s="2" t="s">
        <v>288</v>
      </c>
    </row>
    <row r="23" spans="1:25" x14ac:dyDescent="0.25">
      <c r="A23" s="5"/>
      <c r="B23" s="6"/>
      <c r="C23" s="7">
        <v>21517</v>
      </c>
      <c r="D23" s="6"/>
      <c r="E23" s="6">
        <v>14241</v>
      </c>
      <c r="F23" s="6"/>
      <c r="G23" s="6">
        <v>4205</v>
      </c>
      <c r="H23" s="6"/>
      <c r="I23" s="6">
        <v>1509</v>
      </c>
      <c r="J23" s="6"/>
      <c r="K23" s="29">
        <v>444</v>
      </c>
      <c r="L23" s="6"/>
      <c r="M23" s="6"/>
      <c r="N23" s="8"/>
      <c r="O23" s="6"/>
      <c r="R23">
        <v>1</v>
      </c>
    </row>
    <row r="24" spans="1:25" x14ac:dyDescent="0.25">
      <c r="A24" s="1" t="s">
        <v>358</v>
      </c>
      <c r="C24">
        <f>+C23+C21</f>
        <v>42566</v>
      </c>
      <c r="E24">
        <f>+E23+E21</f>
        <v>29723</v>
      </c>
      <c r="G24">
        <f>+G23+G21</f>
        <v>9022</v>
      </c>
      <c r="I24">
        <f>+I23+I21</f>
        <v>2844</v>
      </c>
      <c r="K24">
        <f>+K23+K21</f>
        <v>993</v>
      </c>
      <c r="M24">
        <f>+M23+M21</f>
        <v>187</v>
      </c>
      <c r="Y24">
        <v>1</v>
      </c>
    </row>
    <row r="27" spans="1:25" x14ac:dyDescent="0.25">
      <c r="A27" s="18" t="s">
        <v>293</v>
      </c>
      <c r="B27" s="59"/>
      <c r="C27" s="61" t="s">
        <v>294</v>
      </c>
      <c r="D27" s="59"/>
      <c r="E27" s="59" t="s">
        <v>295</v>
      </c>
      <c r="F27" s="59"/>
      <c r="G27" s="59" t="s">
        <v>296</v>
      </c>
      <c r="H27" s="59"/>
      <c r="I27" s="59" t="s">
        <v>297</v>
      </c>
      <c r="J27" s="59"/>
      <c r="K27" s="59" t="s">
        <v>298</v>
      </c>
      <c r="L27" s="59"/>
      <c r="M27" s="61" t="s">
        <v>299</v>
      </c>
      <c r="N27" s="63"/>
      <c r="O27" s="59" t="s">
        <v>294</v>
      </c>
    </row>
    <row r="28" spans="1:25" x14ac:dyDescent="0.25">
      <c r="A28" s="22" t="s">
        <v>300</v>
      </c>
      <c r="B28" s="60"/>
      <c r="C28" s="62"/>
      <c r="D28" s="60"/>
      <c r="E28" s="60"/>
      <c r="F28" s="60"/>
      <c r="G28" s="60"/>
      <c r="H28" s="60"/>
      <c r="I28" s="60"/>
      <c r="J28" s="60"/>
      <c r="K28" s="60"/>
      <c r="L28" s="60"/>
      <c r="M28" s="62"/>
      <c r="N28" s="64"/>
      <c r="O28" s="60"/>
    </row>
    <row r="29" spans="1:25" x14ac:dyDescent="0.25">
      <c r="A29" s="5"/>
      <c r="B29" s="6"/>
      <c r="C29" s="7">
        <v>23128</v>
      </c>
      <c r="D29" s="6"/>
      <c r="E29" s="6">
        <v>12623</v>
      </c>
      <c r="F29" s="6"/>
      <c r="G29" s="6">
        <v>6599</v>
      </c>
      <c r="H29" s="6"/>
      <c r="I29" s="6">
        <v>1548</v>
      </c>
      <c r="J29" s="6"/>
      <c r="K29" s="6">
        <v>590</v>
      </c>
      <c r="L29" s="6"/>
      <c r="M29" s="7">
        <v>192</v>
      </c>
      <c r="N29" s="8"/>
      <c r="O29" s="6"/>
      <c r="R29">
        <v>1</v>
      </c>
    </row>
    <row r="30" spans="1:25" ht="30" x14ac:dyDescent="0.25">
      <c r="A30" s="1" t="s">
        <v>301</v>
      </c>
      <c r="B30" s="2"/>
      <c r="C30" s="3" t="s">
        <v>302</v>
      </c>
      <c r="D30" s="2"/>
      <c r="E30" s="2" t="s">
        <v>303</v>
      </c>
      <c r="F30" s="2"/>
      <c r="G30" s="2" t="s">
        <v>304</v>
      </c>
      <c r="H30" s="2"/>
      <c r="I30" s="2" t="s">
        <v>305</v>
      </c>
      <c r="J30" s="2"/>
      <c r="K30" s="2" t="s">
        <v>306</v>
      </c>
      <c r="L30" s="2"/>
      <c r="M30" s="2"/>
      <c r="N30" s="4"/>
      <c r="O30" s="2" t="s">
        <v>302</v>
      </c>
    </row>
    <row r="31" spans="1:25" x14ac:dyDescent="0.25">
      <c r="A31" s="5"/>
      <c r="B31" s="6"/>
      <c r="C31" s="7">
        <v>26153</v>
      </c>
      <c r="D31" s="6"/>
      <c r="E31" s="6">
        <v>15016</v>
      </c>
      <c r="F31" s="6"/>
      <c r="G31" s="6">
        <v>8266</v>
      </c>
      <c r="H31" s="6"/>
      <c r="I31" s="6">
        <v>1609</v>
      </c>
      <c r="J31" s="6"/>
      <c r="K31" s="6">
        <v>301</v>
      </c>
      <c r="L31" s="6"/>
      <c r="M31" s="6"/>
      <c r="N31" s="8"/>
      <c r="O31" s="6"/>
      <c r="R31">
        <v>1</v>
      </c>
    </row>
    <row r="32" spans="1:25" x14ac:dyDescent="0.25">
      <c r="A32" s="1" t="s">
        <v>358</v>
      </c>
      <c r="C32">
        <f>+C31+C29</f>
        <v>49281</v>
      </c>
      <c r="E32">
        <f>+E31+E29</f>
        <v>27639</v>
      </c>
      <c r="G32">
        <f>+G31+G29</f>
        <v>14865</v>
      </c>
      <c r="I32">
        <f>+I31+I29</f>
        <v>3157</v>
      </c>
      <c r="K32">
        <f>+K31+K29</f>
        <v>891</v>
      </c>
      <c r="M32">
        <f>+M31+M29</f>
        <v>192</v>
      </c>
      <c r="Y32">
        <v>1</v>
      </c>
    </row>
    <row r="35" spans="1:29" ht="45" x14ac:dyDescent="0.25">
      <c r="A35" s="12" t="s">
        <v>307</v>
      </c>
      <c r="B35" s="2"/>
      <c r="C35" s="2" t="s">
        <v>308</v>
      </c>
      <c r="D35" s="2"/>
      <c r="E35" s="3" t="s">
        <v>309</v>
      </c>
      <c r="F35" s="2"/>
      <c r="G35" s="2" t="s">
        <v>310</v>
      </c>
      <c r="H35" s="2"/>
      <c r="I35" s="2" t="s">
        <v>311</v>
      </c>
      <c r="J35" s="2"/>
      <c r="K35" s="2"/>
      <c r="L35" s="2"/>
      <c r="M35" s="3" t="s">
        <v>312</v>
      </c>
      <c r="N35" s="9"/>
      <c r="O35" s="2" t="s">
        <v>309</v>
      </c>
    </row>
    <row r="36" spans="1:29" x14ac:dyDescent="0.25">
      <c r="A36" s="5"/>
      <c r="B36" s="6"/>
      <c r="C36" s="6">
        <v>18488</v>
      </c>
      <c r="D36" s="6"/>
      <c r="E36" s="7">
        <v>23985</v>
      </c>
      <c r="F36" s="6"/>
      <c r="G36" s="6">
        <v>13662</v>
      </c>
      <c r="H36" s="6"/>
      <c r="I36" s="6">
        <v>2534</v>
      </c>
      <c r="J36" s="6"/>
      <c r="K36" s="6"/>
      <c r="L36" s="6"/>
      <c r="M36" s="7">
        <v>326</v>
      </c>
      <c r="N36" s="10"/>
      <c r="O36" s="6"/>
      <c r="T36">
        <v>1</v>
      </c>
    </row>
    <row r="37" spans="1:29" ht="30" x14ac:dyDescent="0.25">
      <c r="A37" s="13" t="s">
        <v>313</v>
      </c>
      <c r="B37" s="2"/>
      <c r="C37" s="2" t="s">
        <v>314</v>
      </c>
      <c r="D37" s="2"/>
      <c r="E37" s="3" t="s">
        <v>315</v>
      </c>
      <c r="F37" s="2"/>
      <c r="G37" s="2" t="s">
        <v>316</v>
      </c>
      <c r="H37" s="2"/>
      <c r="I37" s="2" t="s">
        <v>317</v>
      </c>
      <c r="J37" s="2"/>
      <c r="K37" s="2"/>
      <c r="L37" s="2"/>
      <c r="M37" s="2"/>
      <c r="N37" s="9"/>
      <c r="O37" s="2" t="s">
        <v>315</v>
      </c>
    </row>
    <row r="38" spans="1:29" x14ac:dyDescent="0.25">
      <c r="A38" s="5"/>
      <c r="B38" s="6"/>
      <c r="C38" s="6">
        <v>9052</v>
      </c>
      <c r="D38" s="6"/>
      <c r="E38" s="7">
        <v>14532</v>
      </c>
      <c r="F38" s="6"/>
      <c r="G38" s="6">
        <v>22227</v>
      </c>
      <c r="H38" s="6"/>
      <c r="I38" s="6">
        <v>1785</v>
      </c>
      <c r="J38" s="6"/>
      <c r="K38" s="6"/>
      <c r="L38" s="6"/>
      <c r="M38" s="6"/>
      <c r="N38" s="10"/>
      <c r="O38" s="6"/>
      <c r="V38">
        <v>1</v>
      </c>
    </row>
    <row r="39" spans="1:29" x14ac:dyDescent="0.25">
      <c r="A39" s="12" t="s">
        <v>358</v>
      </c>
      <c r="C39">
        <f>+C38+C36</f>
        <v>27540</v>
      </c>
      <c r="E39">
        <f>+E38+E36</f>
        <v>38517</v>
      </c>
      <c r="G39">
        <f>+G38+G36</f>
        <v>35889</v>
      </c>
      <c r="I39">
        <f>+I38+I36</f>
        <v>4319</v>
      </c>
      <c r="K39">
        <f>+K38+K36</f>
        <v>0</v>
      </c>
      <c r="M39">
        <f>+M38+M36</f>
        <v>326</v>
      </c>
      <c r="AA39">
        <v>1</v>
      </c>
    </row>
    <row r="40" spans="1:29" x14ac:dyDescent="0.25">
      <c r="R40">
        <f>+SUM(R4:R39)</f>
        <v>7</v>
      </c>
      <c r="T40">
        <f>+SUM(T4:T39)</f>
        <v>2</v>
      </c>
      <c r="V40">
        <f>+SUM(V4:V39)</f>
        <v>1</v>
      </c>
      <c r="Y40">
        <f>+SUM(Y4:Y39)</f>
        <v>4</v>
      </c>
      <c r="AA40">
        <f>+SUM(AA4:AA39)</f>
        <v>1</v>
      </c>
      <c r="AC40">
        <f>+SUM(AC4:AC39)</f>
        <v>0</v>
      </c>
    </row>
    <row r="42" spans="1:29" x14ac:dyDescent="0.25">
      <c r="A42" t="s">
        <v>361</v>
      </c>
      <c r="C42" s="38">
        <f>+C39+C32+C24+C17+C8</f>
        <v>234515</v>
      </c>
      <c r="E42" s="38">
        <f>+E39+E32+E24+E17+E8</f>
        <v>184170</v>
      </c>
      <c r="G42" s="38">
        <f>+G39+G32+G24+G17+G8</f>
        <v>86461</v>
      </c>
      <c r="I42" s="38">
        <f>+I39+I32+I24+I17+I8</f>
        <v>17816</v>
      </c>
      <c r="K42" s="38">
        <f>+K39+K32+K24+K17+K8</f>
        <v>5709</v>
      </c>
      <c r="M42" s="38">
        <f>+M39+M32+M24+M17+M8</f>
        <v>2289</v>
      </c>
      <c r="O42" s="39">
        <f>+SUM(C42:M42)</f>
        <v>530960</v>
      </c>
    </row>
    <row r="43" spans="1:29" x14ac:dyDescent="0.25">
      <c r="C43" s="41">
        <f>+C42/$O$42</f>
        <v>0.44168110592135001</v>
      </c>
      <c r="E43" s="41">
        <f>+E42/$O$42</f>
        <v>0.34686228717794182</v>
      </c>
      <c r="G43" s="41">
        <f>+G42/$O$42</f>
        <v>0.16283900858821757</v>
      </c>
      <c r="I43" s="41">
        <f>+I42/$O$42</f>
        <v>3.3554316709356637E-2</v>
      </c>
      <c r="K43" s="41">
        <f>+K42/$O$42</f>
        <v>1.0752222389633871E-2</v>
      </c>
      <c r="M43" s="41">
        <f>+M42/$O$42</f>
        <v>4.3110592135000752E-3</v>
      </c>
      <c r="O43" t="s">
        <v>362</v>
      </c>
      <c r="R43" s="44">
        <f>+R40/SUM($R$40:$V$40)</f>
        <v>0.7</v>
      </c>
      <c r="T43" s="44">
        <f>+T40/SUM($R$40:$V$40)</f>
        <v>0.2</v>
      </c>
      <c r="V43" s="44">
        <f>+V40/SUM($R$40:$V$40)</f>
        <v>0.1</v>
      </c>
      <c r="Y43" s="44">
        <f>+Y40/SUM($R$40:$V$40)</f>
        <v>0.4</v>
      </c>
      <c r="AA43" s="44">
        <f>+AA40/SUM($R$40:$V$40)</f>
        <v>0.1</v>
      </c>
      <c r="AC43" s="44">
        <f>+AC40/SUM($R$40:$V$40)</f>
        <v>0</v>
      </c>
    </row>
    <row r="45" spans="1:29" x14ac:dyDescent="0.25">
      <c r="A45" t="s">
        <v>365</v>
      </c>
      <c r="C45" s="38">
        <f>+C31+C29+C23+C21+C16+C12+C7+C5</f>
        <v>206975</v>
      </c>
      <c r="E45" s="38">
        <f>+E36+E5</f>
        <v>45853</v>
      </c>
      <c r="G45" s="38">
        <f>+G38</f>
        <v>22227</v>
      </c>
      <c r="O45" s="42" t="s">
        <v>363</v>
      </c>
      <c r="Y45">
        <f>+TRUNC((C43-Y43)/$C$52,0)</f>
        <v>0</v>
      </c>
      <c r="AA45">
        <f>+TRUNC((E43-AA43)/$C$52,0)</f>
        <v>2</v>
      </c>
      <c r="AC45">
        <f>+TRUNC((G43-AC43)/$C$52,0)</f>
        <v>1</v>
      </c>
    </row>
    <row r="46" spans="1:29" x14ac:dyDescent="0.25">
      <c r="A46" s="43">
        <f>+SUM(C46:G46)</f>
        <v>0.51803337351212897</v>
      </c>
      <c r="C46" s="41">
        <f>+C45/$O$42</f>
        <v>0.3898127919240621</v>
      </c>
      <c r="E46" s="41">
        <f>+E45/$O$42</f>
        <v>8.6358671086334188E-2</v>
      </c>
      <c r="G46" s="41">
        <f>+G45/$O$42</f>
        <v>4.1861910501732713E-2</v>
      </c>
      <c r="O46" s="42" t="s">
        <v>364</v>
      </c>
      <c r="AA46">
        <v>1</v>
      </c>
      <c r="AC46">
        <v>1</v>
      </c>
    </row>
    <row r="48" spans="1:29" x14ac:dyDescent="0.25">
      <c r="A48" t="s">
        <v>366</v>
      </c>
      <c r="C48" s="38">
        <v>212384</v>
      </c>
      <c r="E48" s="38">
        <v>184170</v>
      </c>
      <c r="G48" s="38">
        <v>86461</v>
      </c>
      <c r="I48" s="38">
        <f>+I42*AE40/SUM($Y$40:$AC$40)+I42*(AE45+AE46)/SUM($Y$45:$AC$46)</f>
        <v>0</v>
      </c>
      <c r="K48" s="38">
        <f>+K42*AG40/SUM($Y$40:$AC$40)+K42*(AG45+AG46)/SUM($Y$45:$AC$46)</f>
        <v>0</v>
      </c>
      <c r="M48" s="38">
        <f>+M42*AI40/SUM($Y$40:$AC$40)+M42*(AI45+AI46)/SUM($Y$45:$AC$46)</f>
        <v>0</v>
      </c>
      <c r="O48" s="39">
        <f>+SUM(C48:M48)</f>
        <v>483015</v>
      </c>
      <c r="Y48">
        <f>+Y46+Y45+Y40</f>
        <v>4</v>
      </c>
      <c r="AA48">
        <f>+AA46+AA45+AA40</f>
        <v>4</v>
      </c>
      <c r="AC48">
        <f>+AC46+AC45+AC40</f>
        <v>2</v>
      </c>
    </row>
    <row r="49" spans="1:29" ht="15.75" thickBot="1" x14ac:dyDescent="0.3">
      <c r="A49" s="51">
        <f>+SUM(C49:G49)</f>
        <v>0.90970129576615932</v>
      </c>
      <c r="B49" s="52"/>
      <c r="C49" s="53">
        <f>+C48/$O$42</f>
        <v>0.4</v>
      </c>
      <c r="D49" s="52"/>
      <c r="E49" s="53">
        <f>+E48/$O$42</f>
        <v>0.34686228717794182</v>
      </c>
      <c r="F49" s="52"/>
      <c r="G49" s="53">
        <f>+G48/$O$42</f>
        <v>0.16283900858821757</v>
      </c>
      <c r="H49" s="52"/>
      <c r="I49" s="53">
        <f>+I48/$O$42</f>
        <v>0</v>
      </c>
      <c r="J49" s="52"/>
      <c r="K49" s="53">
        <f>+K48/$O$42</f>
        <v>0</v>
      </c>
      <c r="L49" s="52"/>
      <c r="M49" s="53">
        <f>+M48/$O$42</f>
        <v>0</v>
      </c>
      <c r="N49" s="52"/>
      <c r="O49" s="54">
        <f>+SUM(C49:M49)</f>
        <v>0.90970129576615932</v>
      </c>
    </row>
    <row r="50" spans="1:29" x14ac:dyDescent="0.25">
      <c r="A50" t="s">
        <v>380</v>
      </c>
      <c r="C50" s="41">
        <f>+C48/C42</f>
        <v>0.90563076988678759</v>
      </c>
      <c r="E50" s="41">
        <f>+E48/E42</f>
        <v>1</v>
      </c>
      <c r="G50" s="41">
        <f>+G48/G42</f>
        <v>1</v>
      </c>
      <c r="I50" s="41">
        <f>+I48/I42</f>
        <v>0</v>
      </c>
      <c r="K50" s="41">
        <f>+K48/K42</f>
        <v>0</v>
      </c>
      <c r="M50" s="41">
        <f>+M48/M42</f>
        <v>0</v>
      </c>
      <c r="Y50" s="50">
        <f>Y48*$C$52</f>
        <v>0.4</v>
      </c>
      <c r="Z50" s="50"/>
      <c r="AA50" s="50">
        <f>AA48*$C$52</f>
        <v>0.4</v>
      </c>
      <c r="AB50" s="50"/>
      <c r="AC50" s="50">
        <f>AC48*$C$52</f>
        <v>0.2</v>
      </c>
    </row>
    <row r="52" spans="1:29" x14ac:dyDescent="0.25">
      <c r="A52" t="s">
        <v>377</v>
      </c>
      <c r="C52" s="41">
        <f>1/+SUM(R40:V40)</f>
        <v>0.1</v>
      </c>
    </row>
    <row r="54" spans="1:29" x14ac:dyDescent="0.25">
      <c r="A54" t="s">
        <v>381</v>
      </c>
      <c r="C54" s="49">
        <f>$O$42*Y50</f>
        <v>212384</v>
      </c>
      <c r="D54" s="49"/>
      <c r="E54" s="49">
        <f>$O$42*AA50</f>
        <v>212384</v>
      </c>
      <c r="F54" s="49"/>
      <c r="G54" s="49">
        <f>$O$42*AC50</f>
        <v>106192</v>
      </c>
      <c r="O54" s="38">
        <f>+SUM(C54:M54)</f>
        <v>530960</v>
      </c>
    </row>
    <row r="55" spans="1:29" x14ac:dyDescent="0.25">
      <c r="A55" s="43">
        <f>+SUM(C55:G55)</f>
        <v>1</v>
      </c>
      <c r="C55" s="50">
        <f>Y50</f>
        <v>0.4</v>
      </c>
      <c r="E55" s="50">
        <f>AA50</f>
        <v>0.4</v>
      </c>
      <c r="G55" s="50">
        <f>AC50</f>
        <v>0.2</v>
      </c>
      <c r="O55" s="50">
        <f>+SUM(C55:M55)</f>
        <v>1</v>
      </c>
    </row>
  </sheetData>
  <mergeCells count="30">
    <mergeCell ref="A1:A2"/>
    <mergeCell ref="B1:M1"/>
    <mergeCell ref="N1:N2"/>
    <mergeCell ref="L13:L15"/>
    <mergeCell ref="B13:B15"/>
    <mergeCell ref="C13:C15"/>
    <mergeCell ref="D13:D15"/>
    <mergeCell ref="E13:E15"/>
    <mergeCell ref="F13:F15"/>
    <mergeCell ref="O27:O28"/>
    <mergeCell ref="N13:N15"/>
    <mergeCell ref="O13:O15"/>
    <mergeCell ref="B27:B28"/>
    <mergeCell ref="C27:C28"/>
    <mergeCell ref="D27:D28"/>
    <mergeCell ref="E27:E28"/>
    <mergeCell ref="F27:F28"/>
    <mergeCell ref="G27:G28"/>
    <mergeCell ref="H27:H28"/>
    <mergeCell ref="I27:I28"/>
    <mergeCell ref="G13:G15"/>
    <mergeCell ref="H13:H15"/>
    <mergeCell ref="I13:I15"/>
    <mergeCell ref="J13:J15"/>
    <mergeCell ref="K13:K15"/>
    <mergeCell ref="J27:J28"/>
    <mergeCell ref="K27:K28"/>
    <mergeCell ref="L27:L28"/>
    <mergeCell ref="M27:M28"/>
    <mergeCell ref="N27:N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25.7109375" customWidth="1"/>
    <col min="2" max="2" width="2.7109375" customWidth="1"/>
    <col min="3" max="3" width="12.7109375" customWidth="1"/>
    <col min="4" max="4" width="2.7109375" customWidth="1"/>
    <col min="5" max="5" width="12.7109375" customWidth="1"/>
    <col min="6" max="6" width="2.7109375" customWidth="1"/>
    <col min="7" max="7" width="12.7109375" customWidth="1"/>
    <col min="8" max="8" width="2.7109375" customWidth="1"/>
    <col min="9" max="9" width="12.7109375" customWidth="1"/>
    <col min="10" max="10" width="2.7109375" customWidth="1"/>
    <col min="11" max="11" width="12.7109375" customWidth="1"/>
    <col min="12" max="12" width="2.7109375" customWidth="1"/>
    <col min="13" max="13" width="12.7109375" customWidth="1"/>
    <col min="14" max="14" width="2.7109375" customWidth="1"/>
    <col min="15" max="15" width="14.42578125" customWidth="1"/>
    <col min="16" max="16" width="2.7109375" customWidth="1"/>
    <col min="17" max="17" width="12.7109375" customWidth="1"/>
    <col min="19" max="19" width="2.7109375" customWidth="1"/>
    <col min="21" max="21" width="2.7109375" customWidth="1"/>
    <col min="24" max="24" width="2.7109375" customWidth="1"/>
    <col min="26" max="26" width="2.7109375" customWidth="1"/>
    <col min="28" max="28" width="2.7109375" customWidth="1"/>
  </cols>
  <sheetData>
    <row r="1" spans="1:29" ht="15" customHeight="1" x14ac:dyDescent="0.25">
      <c r="A1" s="67" t="s">
        <v>14</v>
      </c>
      <c r="B1" s="69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67"/>
      <c r="O1" s="11" t="s">
        <v>16</v>
      </c>
      <c r="R1" t="s">
        <v>359</v>
      </c>
      <c r="Y1" t="s">
        <v>360</v>
      </c>
    </row>
    <row r="2" spans="1:29" x14ac:dyDescent="0.25">
      <c r="A2" s="68"/>
      <c r="B2" s="1"/>
      <c r="C2" s="1" t="s">
        <v>17</v>
      </c>
      <c r="D2" s="12"/>
      <c r="E2" s="12" t="s">
        <v>18</v>
      </c>
      <c r="F2" s="13"/>
      <c r="G2" s="13" t="s">
        <v>19</v>
      </c>
      <c r="H2" s="14"/>
      <c r="I2" s="14" t="s">
        <v>20</v>
      </c>
      <c r="J2" s="15"/>
      <c r="K2" s="15" t="s">
        <v>21</v>
      </c>
      <c r="L2" s="16"/>
      <c r="M2" s="16" t="s">
        <v>22</v>
      </c>
      <c r="N2" s="68"/>
      <c r="O2" s="17"/>
      <c r="R2" s="1" t="s">
        <v>17</v>
      </c>
      <c r="S2" s="12"/>
      <c r="T2" s="12" t="s">
        <v>18</v>
      </c>
      <c r="U2" s="13"/>
      <c r="V2" s="13" t="s">
        <v>19</v>
      </c>
      <c r="X2" s="1"/>
      <c r="Y2" s="1" t="s">
        <v>17</v>
      </c>
      <c r="Z2" s="12"/>
      <c r="AA2" s="12" t="s">
        <v>18</v>
      </c>
      <c r="AB2" s="13"/>
      <c r="AC2" s="13" t="s">
        <v>19</v>
      </c>
    </row>
    <row r="4" spans="1:29" ht="45" x14ac:dyDescent="0.25">
      <c r="A4" s="1" t="s">
        <v>318</v>
      </c>
      <c r="B4" s="2"/>
      <c r="C4" s="2" t="s">
        <v>319</v>
      </c>
      <c r="D4" s="2"/>
      <c r="E4" s="2" t="s">
        <v>320</v>
      </c>
      <c r="F4" s="2"/>
      <c r="G4" s="2" t="s">
        <v>321</v>
      </c>
      <c r="H4" s="2"/>
      <c r="I4" s="2" t="s">
        <v>322</v>
      </c>
      <c r="J4" s="2"/>
      <c r="K4" s="2" t="s">
        <v>323</v>
      </c>
      <c r="L4" s="2"/>
      <c r="M4" s="2"/>
      <c r="N4" s="4"/>
      <c r="O4" s="3" t="s">
        <v>324</v>
      </c>
    </row>
    <row r="5" spans="1:29" x14ac:dyDescent="0.25">
      <c r="A5" s="5"/>
      <c r="B5" s="6"/>
      <c r="C5" s="6">
        <v>29945</v>
      </c>
      <c r="D5" s="6"/>
      <c r="E5" s="6">
        <v>18473</v>
      </c>
      <c r="F5" s="6"/>
      <c r="G5" s="6">
        <v>4909</v>
      </c>
      <c r="H5" s="6"/>
      <c r="I5" s="6">
        <v>2041</v>
      </c>
      <c r="J5" s="6"/>
      <c r="K5" s="6">
        <v>512</v>
      </c>
      <c r="L5" s="6"/>
      <c r="M5" s="6"/>
      <c r="N5" s="8"/>
      <c r="O5" s="7"/>
      <c r="R5">
        <v>1</v>
      </c>
    </row>
    <row r="6" spans="1:29" ht="30" x14ac:dyDescent="0.25">
      <c r="A6" s="1" t="s">
        <v>325</v>
      </c>
      <c r="B6" s="2"/>
      <c r="C6" s="3" t="s">
        <v>326</v>
      </c>
      <c r="D6" s="2"/>
      <c r="E6" s="2" t="s">
        <v>327</v>
      </c>
      <c r="F6" s="2"/>
      <c r="G6" s="2" t="s">
        <v>328</v>
      </c>
      <c r="H6" s="2"/>
      <c r="I6" s="2" t="s">
        <v>329</v>
      </c>
      <c r="J6" s="2"/>
      <c r="K6" s="2" t="s">
        <v>330</v>
      </c>
      <c r="L6" s="2"/>
      <c r="M6" s="2"/>
      <c r="N6" s="4"/>
      <c r="O6" s="2" t="s">
        <v>326</v>
      </c>
    </row>
    <row r="7" spans="1:29" x14ac:dyDescent="0.25">
      <c r="A7" s="5"/>
      <c r="B7" s="6"/>
      <c r="C7" s="7">
        <v>21945</v>
      </c>
      <c r="D7" s="6"/>
      <c r="E7" s="6">
        <v>8799</v>
      </c>
      <c r="F7" s="6"/>
      <c r="G7" s="6">
        <v>5216</v>
      </c>
      <c r="H7" s="6"/>
      <c r="I7" s="6">
        <v>3147</v>
      </c>
      <c r="J7" s="6"/>
      <c r="K7" s="6">
        <v>330</v>
      </c>
      <c r="L7" s="6"/>
      <c r="M7" s="6"/>
      <c r="N7" s="8"/>
      <c r="O7" s="6"/>
      <c r="R7">
        <v>1</v>
      </c>
    </row>
    <row r="8" spans="1:29" x14ac:dyDescent="0.25">
      <c r="A8" s="1" t="s">
        <v>358</v>
      </c>
      <c r="C8">
        <f>+C7+C5</f>
        <v>51890</v>
      </c>
      <c r="E8">
        <f>+E7+E5</f>
        <v>27272</v>
      </c>
      <c r="G8">
        <f>+G7+G5</f>
        <v>10125</v>
      </c>
      <c r="I8">
        <f>+I7+I5</f>
        <v>5188</v>
      </c>
      <c r="K8">
        <f>+K7+K5</f>
        <v>842</v>
      </c>
      <c r="M8">
        <f>+M7+M5</f>
        <v>0</v>
      </c>
      <c r="Y8">
        <v>1</v>
      </c>
    </row>
    <row r="11" spans="1:29" ht="60" x14ac:dyDescent="0.25">
      <c r="A11" s="1" t="s">
        <v>331</v>
      </c>
      <c r="B11" s="59"/>
      <c r="C11" s="61" t="s">
        <v>332</v>
      </c>
      <c r="D11" s="59"/>
      <c r="E11" s="59" t="s">
        <v>333</v>
      </c>
      <c r="F11" s="59"/>
      <c r="G11" s="59" t="s">
        <v>334</v>
      </c>
      <c r="H11" s="59"/>
      <c r="I11" s="59" t="s">
        <v>335</v>
      </c>
      <c r="J11" s="59"/>
      <c r="K11" s="59" t="s">
        <v>336</v>
      </c>
      <c r="L11" s="59"/>
      <c r="M11" s="3" t="s">
        <v>337</v>
      </c>
      <c r="N11" s="63"/>
      <c r="O11" s="59" t="s">
        <v>332</v>
      </c>
    </row>
    <row r="12" spans="1:29" x14ac:dyDescent="0.25">
      <c r="A12" s="36"/>
      <c r="B12" s="60"/>
      <c r="C12" s="62"/>
      <c r="D12" s="60"/>
      <c r="E12" s="60"/>
      <c r="F12" s="60"/>
      <c r="G12" s="60"/>
      <c r="H12" s="60"/>
      <c r="I12" s="60"/>
      <c r="J12" s="60"/>
      <c r="K12" s="60"/>
      <c r="L12" s="60"/>
      <c r="M12" s="21">
        <v>141</v>
      </c>
      <c r="N12" s="64"/>
      <c r="O12" s="60"/>
    </row>
    <row r="13" spans="1:29" ht="45" x14ac:dyDescent="0.25">
      <c r="A13" s="37"/>
      <c r="B13" s="60"/>
      <c r="C13" s="62"/>
      <c r="D13" s="60"/>
      <c r="E13" s="60"/>
      <c r="F13" s="60"/>
      <c r="G13" s="60"/>
      <c r="H13" s="60"/>
      <c r="I13" s="60"/>
      <c r="J13" s="60"/>
      <c r="K13" s="60"/>
      <c r="L13" s="60"/>
      <c r="M13" s="20" t="s">
        <v>338</v>
      </c>
      <c r="N13" s="64"/>
      <c r="O13" s="60"/>
    </row>
    <row r="14" spans="1:29" x14ac:dyDescent="0.25">
      <c r="A14" s="5"/>
      <c r="B14" s="6"/>
      <c r="C14" s="7">
        <v>23727</v>
      </c>
      <c r="D14" s="6"/>
      <c r="E14" s="6">
        <v>15110</v>
      </c>
      <c r="F14" s="6"/>
      <c r="G14" s="6">
        <v>5867</v>
      </c>
      <c r="H14" s="6"/>
      <c r="I14" s="6">
        <v>2064</v>
      </c>
      <c r="J14" s="6"/>
      <c r="K14" s="6">
        <v>273</v>
      </c>
      <c r="L14" s="6"/>
      <c r="M14" s="7">
        <v>244</v>
      </c>
      <c r="N14" s="8"/>
      <c r="O14" s="6"/>
      <c r="R14">
        <v>1</v>
      </c>
    </row>
    <row r="15" spans="1:29" ht="30" x14ac:dyDescent="0.25">
      <c r="A15" s="12" t="s">
        <v>339</v>
      </c>
      <c r="B15" s="2"/>
      <c r="C15" s="2" t="s">
        <v>340</v>
      </c>
      <c r="D15" s="2"/>
      <c r="E15" s="3" t="s">
        <v>341</v>
      </c>
      <c r="F15" s="2"/>
      <c r="G15" s="2" t="s">
        <v>342</v>
      </c>
      <c r="H15" s="2"/>
      <c r="I15" s="2" t="s">
        <v>343</v>
      </c>
      <c r="J15" s="2"/>
      <c r="K15" s="2" t="s">
        <v>344</v>
      </c>
      <c r="L15" s="2"/>
      <c r="M15" s="2"/>
      <c r="N15" s="9"/>
      <c r="O15" s="2" t="s">
        <v>341</v>
      </c>
    </row>
    <row r="16" spans="1:29" x14ac:dyDescent="0.25">
      <c r="A16" s="5"/>
      <c r="B16" s="6"/>
      <c r="C16" s="6">
        <v>22011</v>
      </c>
      <c r="D16" s="6"/>
      <c r="E16" s="7">
        <v>30778</v>
      </c>
      <c r="F16" s="6"/>
      <c r="G16" s="6">
        <v>8662</v>
      </c>
      <c r="H16" s="6"/>
      <c r="I16" s="6">
        <v>3639</v>
      </c>
      <c r="J16" s="6"/>
      <c r="K16" s="6">
        <v>955</v>
      </c>
      <c r="L16" s="6"/>
      <c r="M16" s="6"/>
      <c r="N16" s="10"/>
      <c r="O16" s="6"/>
      <c r="T16">
        <v>1</v>
      </c>
    </row>
    <row r="17" spans="1:29" x14ac:dyDescent="0.25">
      <c r="A17" s="12" t="s">
        <v>358</v>
      </c>
      <c r="C17">
        <f>+C16+C14</f>
        <v>45738</v>
      </c>
      <c r="E17">
        <f>+E16+E14</f>
        <v>45888</v>
      </c>
      <c r="G17">
        <f>+G16+G14</f>
        <v>14529</v>
      </c>
      <c r="I17">
        <f>+I16+I14</f>
        <v>5703</v>
      </c>
      <c r="K17">
        <f>+K16+K14</f>
        <v>1228</v>
      </c>
      <c r="M17">
        <f>+M16+M14+M12</f>
        <v>385</v>
      </c>
      <c r="AA17">
        <v>1</v>
      </c>
    </row>
    <row r="20" spans="1:29" ht="45" x14ac:dyDescent="0.25">
      <c r="A20" s="1" t="s">
        <v>345</v>
      </c>
      <c r="B20" s="2"/>
      <c r="C20" s="3" t="s">
        <v>346</v>
      </c>
      <c r="D20" s="2"/>
      <c r="E20" s="2" t="s">
        <v>347</v>
      </c>
      <c r="F20" s="2"/>
      <c r="G20" s="2" t="s">
        <v>348</v>
      </c>
      <c r="H20" s="2"/>
      <c r="I20" s="2" t="s">
        <v>349</v>
      </c>
      <c r="J20" s="2"/>
      <c r="K20" s="2" t="s">
        <v>350</v>
      </c>
      <c r="L20" s="2"/>
      <c r="M20" s="3" t="s">
        <v>351</v>
      </c>
      <c r="N20" s="4"/>
      <c r="O20" s="2" t="s">
        <v>346</v>
      </c>
    </row>
    <row r="21" spans="1:29" x14ac:dyDescent="0.25">
      <c r="A21" s="5"/>
      <c r="B21" s="6"/>
      <c r="C21" s="7">
        <v>27600</v>
      </c>
      <c r="D21" s="6"/>
      <c r="E21" s="6">
        <v>9675</v>
      </c>
      <c r="F21" s="6"/>
      <c r="G21" s="6">
        <v>10891</v>
      </c>
      <c r="H21" s="6"/>
      <c r="I21" s="6">
        <v>4135</v>
      </c>
      <c r="J21" s="6"/>
      <c r="K21" s="6">
        <v>832</v>
      </c>
      <c r="L21" s="6"/>
      <c r="M21" s="7">
        <v>279</v>
      </c>
      <c r="N21" s="8"/>
      <c r="O21" s="6"/>
      <c r="R21">
        <v>1</v>
      </c>
    </row>
    <row r="22" spans="1:29" ht="30" x14ac:dyDescent="0.25">
      <c r="A22" s="1" t="s">
        <v>352</v>
      </c>
      <c r="B22" s="2"/>
      <c r="C22" s="3" t="s">
        <v>353</v>
      </c>
      <c r="D22" s="2"/>
      <c r="E22" s="2" t="s">
        <v>354</v>
      </c>
      <c r="F22" s="2"/>
      <c r="G22" s="3" t="s">
        <v>355</v>
      </c>
      <c r="H22" s="2"/>
      <c r="I22" s="2" t="s">
        <v>356</v>
      </c>
      <c r="J22" s="2"/>
      <c r="K22" s="2" t="s">
        <v>357</v>
      </c>
      <c r="L22" s="2"/>
      <c r="M22" s="2"/>
      <c r="N22" s="4"/>
      <c r="O22" s="2" t="s">
        <v>353</v>
      </c>
    </row>
    <row r="23" spans="1:29" x14ac:dyDescent="0.25">
      <c r="A23" s="5"/>
      <c r="B23" s="6"/>
      <c r="C23" s="7">
        <v>21328</v>
      </c>
      <c r="D23" s="6"/>
      <c r="E23" s="6">
        <v>15540</v>
      </c>
      <c r="F23" s="6"/>
      <c r="G23" s="7">
        <v>6673</v>
      </c>
      <c r="H23" s="6"/>
      <c r="I23" s="6">
        <v>2807</v>
      </c>
      <c r="J23" s="6"/>
      <c r="K23" s="6">
        <v>338</v>
      </c>
      <c r="L23" s="6"/>
      <c r="M23" s="6"/>
      <c r="N23" s="8"/>
      <c r="O23" s="6"/>
      <c r="R23">
        <v>1</v>
      </c>
    </row>
    <row r="24" spans="1:29" x14ac:dyDescent="0.25">
      <c r="A24" s="1" t="s">
        <v>358</v>
      </c>
      <c r="C24">
        <f>+C23+C21</f>
        <v>48928</v>
      </c>
      <c r="E24">
        <f>+E23+E21</f>
        <v>25215</v>
      </c>
      <c r="G24">
        <f>+G23+G21</f>
        <v>17564</v>
      </c>
      <c r="I24">
        <f>+I23+I21</f>
        <v>6942</v>
      </c>
      <c r="K24">
        <f>+K23+K21</f>
        <v>1170</v>
      </c>
      <c r="M24">
        <f>+M23+M21</f>
        <v>279</v>
      </c>
      <c r="Y24">
        <v>1</v>
      </c>
    </row>
    <row r="25" spans="1:29" x14ac:dyDescent="0.25">
      <c r="R25">
        <f>+SUM(R4:R24)</f>
        <v>5</v>
      </c>
      <c r="T25">
        <f>+SUM(T4:T24)</f>
        <v>1</v>
      </c>
      <c r="V25">
        <f>+SUM(V4:V24)</f>
        <v>0</v>
      </c>
      <c r="Y25">
        <f>+SUM(Y4:Y24)</f>
        <v>2</v>
      </c>
      <c r="AA25">
        <f>+SUM(AA4:AA24)</f>
        <v>1</v>
      </c>
      <c r="AC25">
        <f>+SUM(AC4:AC24)</f>
        <v>0</v>
      </c>
    </row>
    <row r="27" spans="1:29" x14ac:dyDescent="0.25">
      <c r="A27" t="s">
        <v>361</v>
      </c>
      <c r="C27" s="38">
        <f>+C24+C17+C8</f>
        <v>146556</v>
      </c>
      <c r="E27" s="38">
        <f>+E24+E17+E8</f>
        <v>98375</v>
      </c>
      <c r="G27" s="38">
        <f>+G24+G17+G8</f>
        <v>42218</v>
      </c>
      <c r="I27" s="38">
        <f>+I24+I17+I8</f>
        <v>17833</v>
      </c>
      <c r="K27" s="38">
        <f>+K24+K17+K8</f>
        <v>3240</v>
      </c>
      <c r="M27" s="38">
        <f>+M24+M17+M8</f>
        <v>664</v>
      </c>
      <c r="O27" s="39">
        <f>+SUM(C27:M27)</f>
        <v>308886</v>
      </c>
    </row>
    <row r="28" spans="1:29" x14ac:dyDescent="0.25">
      <c r="C28" s="41">
        <f>+C27/$O$27</f>
        <v>0.47446630795827588</v>
      </c>
      <c r="E28" s="41">
        <f>+E27/$O$27</f>
        <v>0.31848319444714229</v>
      </c>
      <c r="G28" s="41">
        <f>+G27/$O$27</f>
        <v>0.13667825670312025</v>
      </c>
      <c r="I28" s="41">
        <f>+I27/$O$27</f>
        <v>5.7733273764430888E-2</v>
      </c>
      <c r="K28" s="41">
        <f>+K27/$O$27</f>
        <v>1.0489306734523416E-2</v>
      </c>
      <c r="M28" s="41">
        <f>+M27/$O$27</f>
        <v>2.1496603925072679E-3</v>
      </c>
      <c r="O28" t="s">
        <v>362</v>
      </c>
      <c r="R28" s="44">
        <f>+R25/SUM($R$25:$V$25)</f>
        <v>0.83333333333333337</v>
      </c>
      <c r="T28" s="44">
        <f>+T25/SUM($R$25:$V$25)</f>
        <v>0.16666666666666666</v>
      </c>
      <c r="V28" s="44">
        <f>+V25/SUM($R$25:$V$25)</f>
        <v>0</v>
      </c>
      <c r="Y28" s="44">
        <f>+Y25/SUM($R$25:$V$25)</f>
        <v>0.33333333333333331</v>
      </c>
      <c r="AA28" s="44">
        <f>+AA25/SUM($R$25:$V$25)</f>
        <v>0.16666666666666666</v>
      </c>
      <c r="AC28" s="44">
        <f>+AC25/SUM($R$25:$V$25)</f>
        <v>0</v>
      </c>
    </row>
    <row r="30" spans="1:29" x14ac:dyDescent="0.25">
      <c r="A30" t="s">
        <v>365</v>
      </c>
      <c r="C30" s="38">
        <f>+C23+C21+C14+C7+C5</f>
        <v>124545</v>
      </c>
      <c r="E30" s="38">
        <f>+E16</f>
        <v>30778</v>
      </c>
      <c r="O30" s="42" t="s">
        <v>363</v>
      </c>
      <c r="Y30">
        <f>+TRUNC((C28-Y28)/$C$37,0)</f>
        <v>0</v>
      </c>
      <c r="AA30">
        <f>+TRUNC((E28-AA28)/$C$37,0)</f>
        <v>0</v>
      </c>
      <c r="AC30">
        <f>+TRUNC((G28-AC28)/$C$37,0)</f>
        <v>0</v>
      </c>
    </row>
    <row r="31" spans="1:29" x14ac:dyDescent="0.25">
      <c r="A31" s="43">
        <f>+SUM(C31:G31)</f>
        <v>0.50284894750814213</v>
      </c>
      <c r="C31" s="41">
        <f>+C30/$O$27</f>
        <v>0.40320700841087004</v>
      </c>
      <c r="E31" s="41">
        <f>+E30/$O$27</f>
        <v>9.9641939097272134E-2</v>
      </c>
      <c r="G31" s="41"/>
      <c r="I31" s="41"/>
      <c r="K31" s="41"/>
      <c r="M31" s="41"/>
      <c r="O31" s="42" t="s">
        <v>364</v>
      </c>
      <c r="Y31">
        <v>1</v>
      </c>
      <c r="AA31">
        <v>1</v>
      </c>
      <c r="AC31">
        <v>1</v>
      </c>
    </row>
    <row r="33" spans="1:29" x14ac:dyDescent="0.25">
      <c r="A33" t="s">
        <v>366</v>
      </c>
      <c r="C33" s="38">
        <f>+C27*Y25/SUM($Y$25:$AC$25)+C27*(Y30+Y31)/SUM($Y$30:$AC$31)</f>
        <v>146556</v>
      </c>
      <c r="E33" s="38">
        <v>98375</v>
      </c>
      <c r="G33" s="38">
        <v>42218</v>
      </c>
      <c r="I33" s="38">
        <f>+I27*AE25/SUM($Y$25:$AC$25)+I27*(AE30+AE31)/SUM($Y$30:$AC$31)</f>
        <v>0</v>
      </c>
      <c r="K33" s="38">
        <f>+K27*AG25/SUM($Y$25:$AC$25)+K27*(AG30+AG31)/SUM($Y$30:$AC$31)</f>
        <v>0</v>
      </c>
      <c r="M33" s="38">
        <f>+M27*AI25/SUM($Y$25:$AC$25)+M27*(AI30+AI31)/SUM($Y$30:$AC$31)</f>
        <v>0</v>
      </c>
      <c r="O33" s="39">
        <f>+SUM(C33:M33)</f>
        <v>287149</v>
      </c>
      <c r="Y33">
        <f>+Y31+Y30+Y25</f>
        <v>3</v>
      </c>
      <c r="AA33">
        <f>+AA31+AA30+AA25</f>
        <v>2</v>
      </c>
      <c r="AC33">
        <f>+AC31+AC30+AC25</f>
        <v>1</v>
      </c>
    </row>
    <row r="34" spans="1:29" ht="15.75" thickBot="1" x14ac:dyDescent="0.3">
      <c r="A34" s="51">
        <f>+SUM(C34:G34)</f>
        <v>0.92962775910853845</v>
      </c>
      <c r="B34" s="52"/>
      <c r="C34" s="53">
        <f>+C33/$O$27</f>
        <v>0.47446630795827588</v>
      </c>
      <c r="D34" s="52"/>
      <c r="E34" s="53">
        <f>+E33/$O$27</f>
        <v>0.31848319444714229</v>
      </c>
      <c r="F34" s="52"/>
      <c r="G34" s="53">
        <f>+G33/$O$27</f>
        <v>0.13667825670312025</v>
      </c>
      <c r="H34" s="52"/>
      <c r="I34" s="53">
        <f>+I33/$O$27</f>
        <v>0</v>
      </c>
      <c r="J34" s="52"/>
      <c r="K34" s="53">
        <f>+K33/$O$27</f>
        <v>0</v>
      </c>
      <c r="L34" s="52"/>
      <c r="M34" s="53">
        <f>+M33/$O$27</f>
        <v>0</v>
      </c>
      <c r="N34" s="52"/>
      <c r="O34" s="54">
        <f>+SUM(C34:M34)</f>
        <v>0.92962775910853845</v>
      </c>
    </row>
    <row r="35" spans="1:29" x14ac:dyDescent="0.25">
      <c r="A35" t="s">
        <v>380</v>
      </c>
      <c r="C35" s="41">
        <f>+C33/C27</f>
        <v>1</v>
      </c>
      <c r="E35" s="41">
        <f>+E33/E27</f>
        <v>1</v>
      </c>
      <c r="G35" s="41">
        <f>+G33/G27</f>
        <v>1</v>
      </c>
      <c r="I35" s="41">
        <f>+I33/I27</f>
        <v>0</v>
      </c>
      <c r="K35" s="41">
        <f>+K33/K27</f>
        <v>0</v>
      </c>
      <c r="M35" s="41">
        <f>+M33/M27</f>
        <v>0</v>
      </c>
      <c r="Y35" s="50">
        <f>Y33*$C$37</f>
        <v>0.5</v>
      </c>
      <c r="Z35" s="50"/>
      <c r="AA35" s="50">
        <f t="shared" ref="AA35:AC35" si="0">AA33*$C$37</f>
        <v>0.33333333333333331</v>
      </c>
      <c r="AB35" s="50"/>
      <c r="AC35" s="50">
        <f t="shared" si="0"/>
        <v>0.16666666666666666</v>
      </c>
    </row>
    <row r="37" spans="1:29" x14ac:dyDescent="0.25">
      <c r="A37" t="s">
        <v>377</v>
      </c>
      <c r="C37" s="41">
        <f>1/+SUM(R25:V25)</f>
        <v>0.16666666666666666</v>
      </c>
    </row>
    <row r="39" spans="1:29" x14ac:dyDescent="0.25">
      <c r="A39" t="s">
        <v>381</v>
      </c>
      <c r="C39" s="49">
        <f>$O$27*Y35</f>
        <v>154443</v>
      </c>
      <c r="E39" s="49">
        <f>$O$27*AA35</f>
        <v>102962</v>
      </c>
      <c r="G39" s="49">
        <f>$O$27*AC35</f>
        <v>51481</v>
      </c>
      <c r="O39" s="38">
        <f>+SUM(A39:M39)</f>
        <v>308886</v>
      </c>
    </row>
    <row r="40" spans="1:29" x14ac:dyDescent="0.25">
      <c r="A40" s="43">
        <f>+SUM(C40:G40)</f>
        <v>0.99999999999999989</v>
      </c>
      <c r="C40" s="50">
        <f>Y35</f>
        <v>0.5</v>
      </c>
      <c r="E40" s="50">
        <f>AA35</f>
        <v>0.33333333333333331</v>
      </c>
      <c r="G40" s="50">
        <f>AC35</f>
        <v>0.16666666666666666</v>
      </c>
      <c r="O40" s="50">
        <f>+SUM(C40:K40)</f>
        <v>0.99999999999999989</v>
      </c>
    </row>
  </sheetData>
  <mergeCells count="16">
    <mergeCell ref="A1:A2"/>
    <mergeCell ref="B1:M1"/>
    <mergeCell ref="N1:N2"/>
    <mergeCell ref="O11:O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N11:N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Brampton_Miss_Oak_Burl</vt:lpstr>
      <vt:lpstr>Toronto Cent E</vt:lpstr>
      <vt:lpstr>Toronto Subs W</vt:lpstr>
      <vt:lpstr>Toronto Subs E</vt:lpstr>
      <vt:lpstr>Toronto 905 E</vt:lpstr>
      <vt:lpstr>Ottawa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Dean</dc:creator>
  <cp:lastModifiedBy>Dave</cp:lastModifiedBy>
  <dcterms:created xsi:type="dcterms:W3CDTF">2014-06-17T23:57:01Z</dcterms:created>
  <dcterms:modified xsi:type="dcterms:W3CDTF">2015-10-30T19:04:57Z</dcterms:modified>
</cp:coreProperties>
</file>